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810" windowHeight="8130" firstSheet="1" activeTab="3"/>
  </bookViews>
  <sheets>
    <sheet name="附件一" sheetId="1" state="hidden" r:id="rId1"/>
    <sheet name="惠州市2016-2018年土地增值税扣除项目金额标准" sheetId="2" r:id="rId2"/>
    <sheet name="户内装修综合指标细目组成" sheetId="3" r:id="rId3"/>
    <sheet name="园林绿化工程综合指标细目组成" sheetId="4" r:id="rId4"/>
  </sheets>
  <definedNames>
    <definedName name="_xlnm.Print_Titles" localSheetId="1">'惠州市2016-2018年土地增值税扣除项目金额标准'!$1:$3</definedName>
  </definedNames>
  <calcPr calcId="144525"/>
</workbook>
</file>

<file path=xl/sharedStrings.xml><?xml version="1.0" encoding="utf-8"?>
<sst xmlns="http://schemas.openxmlformats.org/spreadsheetml/2006/main" count="375" uniqueCount="170">
  <si>
    <t>附件一</t>
  </si>
  <si>
    <t>中山市2008-2015年房产工程建安造价综合指标</t>
  </si>
  <si>
    <t>分类</t>
  </si>
  <si>
    <t>模块选择</t>
  </si>
  <si>
    <t>造价指标（元/㎡）</t>
  </si>
  <si>
    <t>备 注</t>
  </si>
  <si>
    <t>楼宇建筑工程</t>
  </si>
  <si>
    <t>基础工程</t>
  </si>
  <si>
    <t>天然基础</t>
  </si>
  <si>
    <r>
      <rPr>
        <sz val="10"/>
        <color indexed="8"/>
        <rFont val="宋体"/>
        <charset val="134"/>
      </rPr>
      <t>1、按总建筑面积计；2、若有两种或以上类型桩，可按相应占比综合折算指标，相应占比按其对应的基座平面面积比例计；3、</t>
    </r>
    <r>
      <rPr>
        <sz val="10"/>
        <rFont val="宋体"/>
        <charset val="134"/>
      </rPr>
      <t>中山沿海滩涂地区桩基础按地质系数1.18进行调整。</t>
    </r>
    <r>
      <rPr>
        <sz val="10"/>
        <color indexed="10"/>
        <rFont val="宋体"/>
        <charset val="134"/>
      </rPr>
      <t xml:space="preserve">
</t>
    </r>
  </si>
  <si>
    <t>桩基础</t>
  </si>
  <si>
    <t>预制管桩</t>
  </si>
  <si>
    <t>旋挖桩</t>
  </si>
  <si>
    <t>钻（冲）孔桩</t>
  </si>
  <si>
    <t>地下室工程</t>
  </si>
  <si>
    <t>共1层</t>
  </si>
  <si>
    <t>1、按地下室总建筑面积（含人防面积）计算；
2、含土方开挖、基坑支护，土建、给排水、照明、消防、弱电、 防雷、通风，简单装修等。</t>
  </si>
  <si>
    <t>共2层</t>
  </si>
  <si>
    <t>共3层</t>
  </si>
  <si>
    <t>人防工程+</t>
  </si>
  <si>
    <t>1、按地下室人防建筑面积计；2、‘+’表示除地下室通用指标外，因人防部分而增加的单方造价。</t>
  </si>
  <si>
    <t>地上建筑工程</t>
  </si>
  <si>
    <t>别墅</t>
  </si>
  <si>
    <t>独栋</t>
  </si>
  <si>
    <t>1、按各模块相应建筑面积计，塔楼下面有裙楼的，应扣除裙楼建筑面积；2、单体建筑的公共设施配套用房包括幼儿园、居委（派出所）用房、物业用房、垃圾站、厕所等，按满足基本使用标准计；3、其他模块均按毛坯交楼标准（含土建、安装），即除外立面、屋面保温隔热装饰和公共区（大堂、电梯前室、楼梯间）装修外，户内按毛坯标准：墙面、地面、天面砂浆抹平，门（入户、防火、其他），铝合金门窗、护栏，配电箱、弱电箱（网络、电讯、有线电视），智能化、消防设施，给水入口和排水出口等；                             
4、住宅塔楼第1、2层等楼层为商铺、办公等用途的，参考“商业裙楼”造价指标；5、不含电梯；6、商业裙楼层高首层按6m，标准层4.5m计；7、住宅塔楼层高按3m计。</t>
  </si>
  <si>
    <t>联排</t>
  </si>
  <si>
    <t>公共设施配套用房</t>
  </si>
  <si>
    <t>商业裙楼</t>
  </si>
  <si>
    <t>住宅（塔)楼</t>
  </si>
  <si>
    <t>≤6层</t>
  </si>
  <si>
    <t>7-11层</t>
  </si>
  <si>
    <t>12-17层</t>
  </si>
  <si>
    <t>18-22层</t>
  </si>
  <si>
    <t>22层以上（100米以下）</t>
  </si>
  <si>
    <t>100米以上</t>
  </si>
  <si>
    <t>商业(塔)楼</t>
  </si>
  <si>
    <r>
      <rPr>
        <sz val="10"/>
        <color indexed="8"/>
        <rFont val="宋体"/>
        <charset val="134"/>
      </rPr>
      <t>1、按模块相应建筑面积计，下面有裙楼的，应扣除裙楼面积；2、按毛坯交楼标准（含土建、安装），即外立面、屋面保温隔热装饰；公共部位（大堂、电梯前室、楼梯间）装修；户内毛坯：墙面、地面、天面砂浆抹平，门（入户、防火、其他），铝合金门窗、护栏，配电箱、弱电箱（网络、电讯、有线电视），智能化、消防设施</t>
    </r>
    <r>
      <rPr>
        <sz val="10"/>
        <color indexed="8"/>
        <rFont val="宋体"/>
        <charset val="134"/>
      </rPr>
      <t>，</t>
    </r>
    <r>
      <rPr>
        <sz val="10"/>
        <color indexed="8"/>
        <rFont val="宋体"/>
        <charset val="134"/>
      </rPr>
      <t>给水入口和排水出口等；
3、不含电梯、中央空调设备；4、层高首层按5.5m，标准层4m计。</t>
    </r>
  </si>
  <si>
    <t>7-12层</t>
  </si>
  <si>
    <t>13-18层</t>
  </si>
  <si>
    <t>18层以上（100米以下）</t>
  </si>
  <si>
    <t>特殊装饰工程</t>
  </si>
  <si>
    <t>户内装修</t>
  </si>
  <si>
    <t>1、按装修面积计，中等装修标准；2、装修标准 客厅：地面600*600抛光砖、简单吊顶、刷乳胶漆、踢脚线；房间：复合木地板、顶角线、踢脚线、刷乳胶漆、木门；厨房：铝扣板吊顶、吊柜和厨柜（含抽油烟机、消毒柜、燃气灶、洗菜盆和水龙头等）、墙面砖、300*300防滑地砖；卫生间：铝扣板吊顶、墙面砖、300*300防滑地砖、冼手间吊地柜（含冼手台盆、水龙头）、淋浴间，坐便器等。3、安装 配电箱和弱电箱及其全屋布线、开关插座、灯具，给水管安装等；4、造价指标细目详见《户内装修综合指标细目组成》。</t>
  </si>
  <si>
    <t>高档外立面</t>
  </si>
  <si>
    <t>干挂石材+</t>
  </si>
  <si>
    <t>1、干挂石材和玻璃幕墙均按其外立面面积计；2、‘+’表示采用挂石、玻璃外幕墙而额外增加的造价指标。</t>
  </si>
  <si>
    <t>玻璃幕墙+</t>
  </si>
  <si>
    <t>燃气工程（元/户）</t>
  </si>
  <si>
    <t>1、按户计；2、包括工程费、户内设施配套费、集抄费、容量气价费。</t>
  </si>
  <si>
    <t>室外工程</t>
  </si>
  <si>
    <t>室外配套工程</t>
  </si>
  <si>
    <t>高低压配电</t>
  </si>
  <si>
    <t>高压电缆（元/m）</t>
  </si>
  <si>
    <t>1、除注明外按各模块占地面积计；
2、室外泳池含设备，按设计储水体积计；
3、高低压配电中的高压电缆按直埋方式考虑，电缆保护管为塑料保护管，并综合考虑路面或人行道的拆除及修复；高压电缆直径为3*300 mm²，按电缆累计总长度以m计算。</t>
  </si>
  <si>
    <t>配电房设施（元/KVA）</t>
  </si>
  <si>
    <t>室外小区道路（含排水管）</t>
  </si>
  <si>
    <t>室外泳池(元/m³)</t>
  </si>
  <si>
    <t>园林绿化</t>
  </si>
  <si>
    <t>1、园林绿化包括绿地整理、乔木、灌木、露地花卉、草皮等植物的种植及保养，绿化给排水安装等；2、不含园建工程； 3、造价指标细目详见《园林绿化工程综合指标细目组成》。</t>
  </si>
  <si>
    <t>其他工程</t>
  </si>
  <si>
    <r>
      <rPr>
        <sz val="10"/>
        <color indexed="8"/>
        <rFont val="宋体"/>
        <charset val="134"/>
      </rPr>
      <t xml:space="preserve">挡土墙
</t>
    </r>
    <r>
      <rPr>
        <sz val="10"/>
        <rFont val="宋体"/>
        <charset val="134"/>
      </rPr>
      <t>（元/</t>
    </r>
    <r>
      <rPr>
        <sz val="10"/>
        <color indexed="8"/>
        <rFont val="宋体"/>
        <charset val="134"/>
      </rPr>
      <t xml:space="preserve"> m³</t>
    </r>
    <r>
      <rPr>
        <sz val="10"/>
        <rFont val="宋体"/>
        <charset val="134"/>
      </rPr>
      <t>）</t>
    </r>
  </si>
  <si>
    <t>砌石</t>
  </si>
  <si>
    <t>1、按实体体积计（含压顶、基础，不含垫层）。</t>
  </si>
  <si>
    <t>钢筋混凝土</t>
  </si>
  <si>
    <t>‘三通一平’土方挖运工程（元/ m³）</t>
  </si>
  <si>
    <t>1、按实体体积计；2、仅指前期‘三通一平’土方开挖，运距按5km计，每增减1km增减2元/m³。</t>
  </si>
  <si>
    <t>附件2：</t>
  </si>
  <si>
    <t>惠州市2016-2018年土地增值税扣除项目金额标准</t>
  </si>
  <si>
    <t>模块名称</t>
  </si>
  <si>
    <t>造价指标（元/m2）</t>
  </si>
  <si>
    <t>~</t>
  </si>
  <si>
    <r>
      <rPr>
        <sz val="10"/>
        <color indexed="8"/>
        <rFont val="宋体"/>
        <charset val="134"/>
      </rPr>
      <t>1、按总建筑面积计；2、若有两种或以上类型桩，可按相应占比综合折算指标，相应占比按其对应的基座平面面积比例计</t>
    </r>
    <r>
      <rPr>
        <sz val="10"/>
        <rFont val="宋体"/>
        <charset val="134"/>
      </rPr>
      <t>。</t>
    </r>
  </si>
  <si>
    <t>人工挖孔桩</t>
  </si>
  <si>
    <t>1、按各模块相应建筑面积计，塔楼下面有裙楼的，应扣除裙楼建筑面积；2、单体建筑的公共设施配套用房包括幼儿园、居委（派出所）用房、物业用房、垃圾站、厕所等，按满足基本使用标准计；3、其他模块均按毛坯交楼标准（含土建、安装），含外立面、屋面保温隔热装饰和公共区（大堂、电梯前室、楼梯间）装修，户内按毛坯标准：墙面、地面、天面砂浆抹平、门（入户、防火、其他）、铝合金门窗、护栏，配电箱、弱电箱（网络、电讯、有线电视）、智能化、消防设施、防雷、给水入口和排水出口等；4、住宅塔楼第1、2层等楼层为商铺、办公等用途的，参考“商业裙楼”造价指标；5、不含电梯；6、商业裙楼层高首层按6m，标准层4.5m计；7、住宅塔楼层高按3m计。</t>
  </si>
  <si>
    <t>住宅(塔)楼</t>
  </si>
  <si>
    <r>
      <rPr>
        <sz val="10"/>
        <color indexed="8"/>
        <rFont val="宋体"/>
        <charset val="134"/>
      </rPr>
      <t>1、按模块相应建筑面积计，下面有裙楼的，应扣除裙楼面积；
2、按毛坯交楼标准（含土建、安装），含外立面、屋面保温隔热装饰和公共部位（大堂、电梯前室、楼梯间）装修；户内毛坯：墙面、地面、天面砂浆抹平、门（入户、防火、其他）、铝合金门窗、护栏、配电箱、弱电箱（网络、电讯、有线电视）、智能化、防雷、消防设施</t>
    </r>
    <r>
      <rPr>
        <sz val="10"/>
        <color indexed="8"/>
        <rFont val="宋体"/>
        <charset val="134"/>
      </rPr>
      <t>、</t>
    </r>
    <r>
      <rPr>
        <sz val="10"/>
        <color indexed="8"/>
        <rFont val="宋体"/>
        <charset val="134"/>
      </rPr>
      <t>给水入口和排水出口等；
3、不含电梯、中央空调设备；
4、层高首层按5.5m，标准层4m计。</t>
    </r>
  </si>
  <si>
    <t>1、按装修部分的建筑面积计，中等装修标准；2、装修标准 客厅：地面600*600抛光砖、简单吊顶、刷乳胶漆、踢脚线；房间：复合木地板、顶角线、踢脚线、刷乳胶漆、木门；厨房：铝扣板吊顶、吊柜和厨柜（含抽油烟机、消毒柜、燃气灶、洗菜盆和水龙头等）、墙面砖、300*300防滑地砖；卫生间：铝扣板吊顶、墙面砖、300*300防滑地砖、冼手间吊地柜（含冼手台盆、水龙头）、淋浴间，坐便器等。3、安装 配电箱和弱电箱及其全屋布线、开关插座、灯具，给水管安装等；4、造价指标细目详见《户内装修综合指标细目组成》。</t>
  </si>
  <si>
    <r>
      <rPr>
        <sz val="10"/>
        <color rgb="FF000000"/>
        <rFont val="宋体"/>
        <charset val="134"/>
      </rPr>
      <t>1、干挂石材和玻璃幕墙均按其外立面面积计；2、‘+’表示采用挂石、玻璃外幕墙而额外增加的造价指标。</t>
    </r>
    <r>
      <rPr>
        <sz val="10"/>
        <color theme="1"/>
        <rFont val="宋体"/>
        <charset val="134"/>
      </rPr>
      <t>（石材按黄金麻25mm考虑、幕墙按铝合金全玻幕墙考虑，已考虑采用幕墙后扣除原做法费用，石材单价200元/m2，幕墙采用钢化玻璃12mm考虑单价110元/m2。）</t>
    </r>
  </si>
  <si>
    <t>1、除注明外按各模块占地面积计；2、高低压配电中的高压电缆按直埋方式考虑，电缆保护管为塑料保护管，并综合考虑路面或人行道的拆除及修复；高压电缆直径为3*300 mm²，按电缆累计总长度以m计算；3、室外小区道路(含排水管）按道路占地面积计算；4、室外泳池含设备，按设计储水体积计；</t>
  </si>
  <si>
    <r>
      <rPr>
        <sz val="10"/>
        <color rgb="FF000000"/>
        <rFont val="宋体"/>
        <charset val="134"/>
      </rPr>
      <t xml:space="preserve">1、按实体体积计（含压顶、基础，不含垫层）；
</t>
    </r>
    <r>
      <rPr>
        <sz val="10"/>
        <color theme="1"/>
        <rFont val="宋体"/>
        <charset val="134"/>
      </rPr>
      <t>2、挡墙包含土方、模板、钢筋、浇筑、装饰、脚手架等工作内容；
3、挡墙高度按2.5m以内考虑。</t>
    </r>
  </si>
  <si>
    <t>室外广场铺贴</t>
  </si>
  <si>
    <t>1、不考虑基层，仅考虑面层铺贴；2、主材按芝麻灰20mm考虑。</t>
  </si>
  <si>
    <t>附件2-1：</t>
  </si>
  <si>
    <t xml:space="preserve">               户内装修综合指标细目组成                          </t>
  </si>
  <si>
    <t>单价合价单位：元</t>
  </si>
  <si>
    <t>装修分类</t>
  </si>
  <si>
    <t>工程量</t>
  </si>
  <si>
    <t>2016年</t>
  </si>
  <si>
    <t>2017年</t>
  </si>
  <si>
    <t>2018年</t>
  </si>
  <si>
    <t>备注</t>
  </si>
  <si>
    <t>数量</t>
  </si>
  <si>
    <t>单位</t>
  </si>
  <si>
    <t>全费用单价
（含税）</t>
  </si>
  <si>
    <t>合价</t>
  </si>
  <si>
    <t>装饰</t>
  </si>
  <si>
    <t>客厅 房间</t>
  </si>
  <si>
    <t>房间门</t>
  </si>
  <si>
    <t>樘</t>
  </si>
  <si>
    <t xml:space="preserve">
</t>
  </si>
  <si>
    <t>简单吊顶</t>
  </si>
  <si>
    <t>㎡</t>
  </si>
  <si>
    <t>天花、墙面刷乳胶漆</t>
  </si>
  <si>
    <t>600*600抛光砖（含踢脚线）</t>
  </si>
  <si>
    <t>复合木地板（含踢脚线）</t>
  </si>
  <si>
    <t>厨房  卫生间阳台</t>
  </si>
  <si>
    <t>厨房门</t>
  </si>
  <si>
    <t>1、厨柜包括：地柜、吊柜、洗菜盆、水龙头、下水器等；    2、洗手台柜包括：洗手盆、镜子、水龙头、下水器等；      3、卫浴用具包括：淋浴间、座（蹲）厕、多功能花洒、卫浴五金挂件、厕纸盒、毛巾杆等。</t>
  </si>
  <si>
    <t>卫生间玻璃门</t>
  </si>
  <si>
    <t>铝扣板天花</t>
  </si>
  <si>
    <t>墙面砖</t>
  </si>
  <si>
    <t>300*300防滑地砖</t>
  </si>
  <si>
    <t>厨柜</t>
  </si>
  <si>
    <t>m</t>
  </si>
  <si>
    <t>抽油烟机,灶具</t>
  </si>
  <si>
    <t>套</t>
  </si>
  <si>
    <t>消毒柜</t>
  </si>
  <si>
    <t>卫生间洗手台柜</t>
  </si>
  <si>
    <t>卫浴用具</t>
  </si>
  <si>
    <t>其他安装</t>
  </si>
  <si>
    <t>灯具</t>
  </si>
  <si>
    <t>1、开关、插座安装含管线；  2、水龙头为阳台、卫生间简易水龙头。</t>
  </si>
  <si>
    <t>开关</t>
  </si>
  <si>
    <t>插座</t>
  </si>
  <si>
    <t>水龙头</t>
  </si>
  <si>
    <t>给水管</t>
  </si>
  <si>
    <t>总计</t>
  </si>
  <si>
    <t>元</t>
  </si>
  <si>
    <t>/</t>
  </si>
  <si>
    <t>说明：
1、以建筑面积100平方米三房（双卫）室内精装修工程量为例；                                                                                                                                                                                          2、数量为相应实际户内装修工程量，单位为㎡、m、樘、套等；                                                                                                                                                                                                                       3、门制作及安装，含补墙缝（水泥沙）、门锁、五金、门吸、门套线等。                                                                                                                                                                                               4、灯具包括：客厅灯、房间灯、厨卫、卫生间吸顶灯等；
5、开关包括：三位单联开关、二位双联开关、一位双联开关等；
6、插座包括：一位开关带二三插、二三插、电视插、电话插、网络插等。</t>
  </si>
  <si>
    <t>附件2-2：</t>
  </si>
  <si>
    <t>园林绿化工程综合指标细目组成</t>
  </si>
  <si>
    <t>绿化类别</t>
  </si>
  <si>
    <t>绿化工程（按绿化面积10000㎡测算）</t>
  </si>
  <si>
    <t>乔木种植</t>
  </si>
  <si>
    <t>株</t>
  </si>
  <si>
    <t>灌木种植</t>
  </si>
  <si>
    <t>花卉及地被种植</t>
  </si>
  <si>
    <t>草皮种植</t>
  </si>
  <si>
    <t>绿地整理</t>
  </si>
  <si>
    <t>附注：</t>
  </si>
  <si>
    <t>1、乔木配置情况如下：</t>
  </si>
  <si>
    <t>胸径5-10cm</t>
  </si>
  <si>
    <t>169棵</t>
  </si>
  <si>
    <t>胸径11-15cm</t>
  </si>
  <si>
    <t>129棵</t>
  </si>
  <si>
    <t>胸径25-30cm</t>
  </si>
  <si>
    <t>6棵</t>
  </si>
  <si>
    <t>胸径31-40cm</t>
  </si>
  <si>
    <t>1棵</t>
  </si>
  <si>
    <t>胸径40cm以上</t>
  </si>
  <si>
    <t>3棵</t>
  </si>
  <si>
    <t>2、灌木配置情况如下：</t>
  </si>
  <si>
    <t>苗高×冠幅 100-120cm×100-120cm</t>
  </si>
  <si>
    <t>307棵</t>
  </si>
  <si>
    <t>苗高×冠幅 100-120cm×130-150cm</t>
  </si>
  <si>
    <t>103棵</t>
  </si>
  <si>
    <t>苗高×冠幅 100-120cm×160-180cm</t>
  </si>
  <si>
    <t>50棵</t>
  </si>
  <si>
    <t>苗高×冠幅 100-120cm×200-220cm</t>
  </si>
  <si>
    <t>25棵</t>
  </si>
  <si>
    <t>苗高×冠幅 140-160cm×140-160cm</t>
  </si>
  <si>
    <t>131棵</t>
  </si>
  <si>
    <t>苗高×冠幅 160-180cm×180-200cm</t>
  </si>
  <si>
    <t>48棵</t>
  </si>
  <si>
    <t>苗高×冠幅 180-200cm×200-240cm</t>
  </si>
  <si>
    <t>26棵</t>
  </si>
  <si>
    <t>3、花卉及地被种植密度按25~36袋/m2考虑；</t>
  </si>
  <si>
    <t>4、绿化保养期按3个月考虑；</t>
  </si>
  <si>
    <t>5、绿化给排水已综合考虑。绿化给水按人工取水浇灌考虑。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</si>
</sst>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  <numFmt numFmtId="177" formatCode="0_ "/>
  </numFmts>
  <fonts count="46"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.5"/>
      <name val="新宋体"/>
      <charset val="134"/>
    </font>
    <font>
      <sz val="10.5"/>
      <color theme="1"/>
      <name val="新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20"/>
      <name val="新宋体"/>
      <charset val="134"/>
    </font>
    <font>
      <sz val="10"/>
      <color indexed="8"/>
      <name val="宋体"/>
      <charset val="134"/>
    </font>
    <font>
      <sz val="16"/>
      <name val="新宋体"/>
      <charset val="134"/>
    </font>
    <font>
      <sz val="12"/>
      <name val="新宋体"/>
      <charset val="134"/>
    </font>
    <font>
      <sz val="16"/>
      <name val="仿宋_GB2312"/>
      <charset val="134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8"/>
      <name val="仿宋_GB2312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5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17" borderId="3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24" borderId="37" applyNumberFormat="0" applyFon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3" fillId="6" borderId="38" applyNumberFormat="0" applyAlignment="0" applyProtection="0">
      <alignment vertical="center"/>
    </xf>
    <xf numFmtId="0" fontId="31" fillId="6" borderId="32" applyNumberFormat="0" applyAlignment="0" applyProtection="0">
      <alignment vertical="center"/>
    </xf>
    <xf numFmtId="0" fontId="38" fillId="22" borderId="35" applyNumberForma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7" fontId="7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left" vertical="center"/>
    </xf>
    <xf numFmtId="177" fontId="7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vertical="center" wrapText="1"/>
    </xf>
    <xf numFmtId="0" fontId="5" fillId="0" borderId="11" xfId="0" applyNumberFormat="1" applyFont="1" applyFill="1" applyBorder="1" applyAlignment="1">
      <alignment vertical="center"/>
    </xf>
    <xf numFmtId="0" fontId="5" fillId="0" borderId="12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vertical="center"/>
    </xf>
    <xf numFmtId="0" fontId="5" fillId="0" borderId="13" xfId="0" applyNumberFormat="1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177" fontId="5" fillId="0" borderId="16" xfId="0" applyNumberFormat="1" applyFont="1" applyFill="1" applyBorder="1" applyAlignment="1">
      <alignment horizontal="center" vertical="center"/>
    </xf>
    <xf numFmtId="177" fontId="6" fillId="0" borderId="16" xfId="0" applyNumberFormat="1" applyFont="1" applyFill="1" applyBorder="1" applyAlignment="1">
      <alignment horizontal="center" vertical="center"/>
    </xf>
    <xf numFmtId="177" fontId="5" fillId="0" borderId="17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vertical="center"/>
    </xf>
    <xf numFmtId="0" fontId="3" fillId="0" borderId="2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177" fontId="5" fillId="0" borderId="5" xfId="0" applyNumberFormat="1" applyFont="1" applyBorder="1" applyAlignment="1">
      <alignment horizontal="center" vertical="center"/>
    </xf>
    <xf numFmtId="177" fontId="5" fillId="0" borderId="21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/>
    </xf>
    <xf numFmtId="177" fontId="1" fillId="0" borderId="0" xfId="0" applyNumberFormat="1" applyFont="1" applyFill="1" applyBorder="1" applyAlignment="1">
      <alignment horizontal="left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wrapText="1"/>
    </xf>
    <xf numFmtId="0" fontId="5" fillId="0" borderId="24" xfId="0" applyNumberFormat="1" applyFont="1" applyFill="1" applyBorder="1" applyAlignment="1">
      <alignment horizont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24" xfId="0" applyNumberFormat="1" applyFont="1" applyFill="1" applyBorder="1" applyAlignment="1">
      <alignment horizontal="left" vertical="center" wrapText="1"/>
    </xf>
    <xf numFmtId="0" fontId="5" fillId="0" borderId="26" xfId="0" applyNumberFormat="1" applyFont="1" applyFill="1" applyBorder="1" applyAlignment="1">
      <alignment horizontal="left" vertical="center" wrapText="1"/>
    </xf>
    <xf numFmtId="177" fontId="5" fillId="0" borderId="4" xfId="0" applyNumberFormat="1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left" vertical="top"/>
    </xf>
    <xf numFmtId="0" fontId="14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textRotation="255" wrapText="1"/>
    </xf>
    <xf numFmtId="0" fontId="5" fillId="0" borderId="4" xfId="0" applyNumberFormat="1" applyFont="1" applyFill="1" applyBorder="1" applyAlignment="1">
      <alignment horizontal="center" vertical="center" textRotation="255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177" fontId="13" fillId="0" borderId="25" xfId="0" applyNumberFormat="1" applyFont="1" applyFill="1" applyBorder="1" applyAlignment="1">
      <alignment horizontal="center" vertical="center" wrapText="1"/>
    </xf>
    <xf numFmtId="177" fontId="13" fillId="0" borderId="21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textRotation="255" wrapText="1"/>
    </xf>
    <xf numFmtId="0" fontId="13" fillId="0" borderId="4" xfId="0" applyNumberFormat="1" applyFont="1" applyFill="1" applyBorder="1" applyAlignment="1">
      <alignment horizontal="center" vertical="center" textRotation="255" wrapText="1"/>
    </xf>
    <xf numFmtId="177" fontId="7" fillId="0" borderId="0" xfId="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 textRotation="255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 wrapText="1"/>
    </xf>
    <xf numFmtId="177" fontId="6" fillId="0" borderId="21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23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center" vertical="center"/>
    </xf>
    <xf numFmtId="0" fontId="20" fillId="0" borderId="25" xfId="0" applyNumberFormat="1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textRotation="255" wrapText="1"/>
    </xf>
    <xf numFmtId="177" fontId="13" fillId="0" borderId="4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textRotation="255" wrapText="1"/>
    </xf>
    <xf numFmtId="0" fontId="13" fillId="0" borderId="26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textRotation="255" wrapText="1"/>
    </xf>
    <xf numFmtId="177" fontId="25" fillId="0" borderId="4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textRotation="255" wrapText="1"/>
    </xf>
    <xf numFmtId="0" fontId="13" fillId="0" borderId="28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textRotation="255" wrapText="1"/>
    </xf>
    <xf numFmtId="0" fontId="5" fillId="0" borderId="5" xfId="0" applyNumberFormat="1" applyFont="1" applyFill="1" applyBorder="1" applyAlignment="1">
      <alignment horizontal="center" vertical="center" textRotation="255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textRotation="255" wrapText="1"/>
    </xf>
    <xf numFmtId="0" fontId="20" fillId="0" borderId="29" xfId="0" applyNumberFormat="1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>
      <alignment horizontal="left" vertical="center" wrapText="1"/>
    </xf>
    <xf numFmtId="0" fontId="13" fillId="0" borderId="29" xfId="0" applyNumberFormat="1" applyFont="1" applyFill="1" applyBorder="1" applyAlignment="1">
      <alignment horizontal="left" vertical="center" wrapText="1"/>
    </xf>
    <xf numFmtId="0" fontId="5" fillId="0" borderId="27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 applyAlignment="1">
      <alignment horizontal="left" vertical="center" wrapText="1"/>
    </xf>
    <xf numFmtId="0" fontId="13" fillId="0" borderId="30" xfId="0" applyNumberFormat="1" applyFont="1" applyFill="1" applyBorder="1" applyAlignment="1">
      <alignment horizontal="left" vertical="center" wrapText="1"/>
    </xf>
    <xf numFmtId="0" fontId="5" fillId="0" borderId="30" xfId="0" applyNumberFormat="1" applyFont="1" applyFill="1" applyBorder="1" applyAlignment="1">
      <alignment horizontal="left" vertical="center" wrapText="1"/>
    </xf>
    <xf numFmtId="0" fontId="5" fillId="0" borderId="25" xfId="0" applyNumberFormat="1" applyFont="1" applyFill="1" applyBorder="1" applyAlignment="1">
      <alignment horizontal="left" vertical="center" wrapText="1"/>
    </xf>
    <xf numFmtId="0" fontId="13" fillId="0" borderId="2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41"/>
  <sheetViews>
    <sheetView zoomScale="90" zoomScaleNormal="90" workbookViewId="0">
      <selection activeCell="K4" sqref="K4"/>
    </sheetView>
  </sheetViews>
  <sheetFormatPr defaultColWidth="9" defaultRowHeight="21" customHeight="1"/>
  <cols>
    <col min="1" max="1" width="4.125" style="84" customWidth="1"/>
    <col min="2" max="2" width="5.75" style="85" customWidth="1"/>
    <col min="3" max="3" width="9.75" style="85" customWidth="1"/>
    <col min="4" max="4" width="18.75" style="85" customWidth="1"/>
    <col min="5" max="12" width="8.5" style="84" customWidth="1"/>
    <col min="13" max="13" width="86.625" style="84" customWidth="1"/>
    <col min="14" max="236" width="9" style="81" customWidth="1"/>
  </cols>
  <sheetData>
    <row r="1" ht="34.9" customHeight="1" spans="1:13">
      <c r="A1" s="111" t="s">
        <v>0</v>
      </c>
      <c r="B1" s="111"/>
      <c r="C1" s="87" t="s">
        <v>1</v>
      </c>
      <c r="D1" s="87"/>
      <c r="E1" s="87"/>
      <c r="F1" s="87"/>
      <c r="G1" s="87"/>
      <c r="H1" s="87"/>
      <c r="I1" s="87"/>
      <c r="J1" s="87"/>
      <c r="K1" s="87"/>
      <c r="L1" s="87"/>
      <c r="M1" s="87"/>
    </row>
    <row r="2" s="82" customFormat="1" ht="18" customHeight="1" spans="1:13">
      <c r="A2" s="89" t="s">
        <v>2</v>
      </c>
      <c r="B2" s="112" t="s">
        <v>3</v>
      </c>
      <c r="C2" s="89"/>
      <c r="D2" s="89"/>
      <c r="E2" s="113" t="s">
        <v>4</v>
      </c>
      <c r="F2" s="114"/>
      <c r="G2" s="114"/>
      <c r="H2" s="114"/>
      <c r="I2" s="114"/>
      <c r="J2" s="114"/>
      <c r="K2" s="114"/>
      <c r="L2" s="114"/>
      <c r="M2" s="113" t="s">
        <v>5</v>
      </c>
    </row>
    <row r="3" s="82" customFormat="1" customHeight="1" spans="1:13">
      <c r="A3" s="89"/>
      <c r="B3" s="112"/>
      <c r="C3" s="114"/>
      <c r="D3" s="114"/>
      <c r="E3" s="113">
        <v>2008</v>
      </c>
      <c r="F3" s="114">
        <v>2009</v>
      </c>
      <c r="G3" s="114">
        <v>2010</v>
      </c>
      <c r="H3" s="114">
        <v>2011</v>
      </c>
      <c r="I3" s="114">
        <v>2012</v>
      </c>
      <c r="J3" s="114">
        <v>2013</v>
      </c>
      <c r="K3" s="114">
        <v>2014</v>
      </c>
      <c r="L3" s="114">
        <v>2015</v>
      </c>
      <c r="M3" s="134"/>
    </row>
    <row r="4" s="83" customFormat="1" ht="18" customHeight="1" spans="1:13">
      <c r="A4" s="91" t="s">
        <v>6</v>
      </c>
      <c r="B4" s="115" t="s">
        <v>7</v>
      </c>
      <c r="C4" s="92" t="s">
        <v>8</v>
      </c>
      <c r="D4" s="92"/>
      <c r="E4" s="116">
        <f t="shared" ref="E4:E38" si="0">K4*0.888</f>
        <v>110.5116</v>
      </c>
      <c r="F4" s="116">
        <f t="shared" ref="F4:F38" si="1">K4*0.895</f>
        <v>111.38275</v>
      </c>
      <c r="G4" s="116">
        <f t="shared" ref="G4:G38" si="2">K4*0.942</f>
        <v>117.2319</v>
      </c>
      <c r="H4" s="116">
        <f t="shared" ref="H4:H38" si="3">K4*0.977</f>
        <v>121.58765</v>
      </c>
      <c r="I4" s="116">
        <f t="shared" ref="I4:I38" si="4">K4*0.96</f>
        <v>119.472</v>
      </c>
      <c r="J4" s="116">
        <f t="shared" ref="J4:J38" si="5">K4*0.993</f>
        <v>123.57885</v>
      </c>
      <c r="K4" s="116">
        <f>'惠州市2016-2018年土地增值税扣除项目金额标准'!J4*0.95</f>
        <v>124.45</v>
      </c>
      <c r="L4" s="116">
        <f t="shared" ref="L4:L38" si="6">K4*0.981</f>
        <v>122.08545</v>
      </c>
      <c r="M4" s="135" t="s">
        <v>9</v>
      </c>
    </row>
    <row r="5" s="83" customFormat="1" ht="18" customHeight="1" spans="1:13">
      <c r="A5" s="91"/>
      <c r="B5" s="115"/>
      <c r="C5" s="92" t="s">
        <v>10</v>
      </c>
      <c r="D5" s="92" t="s">
        <v>11</v>
      </c>
      <c r="E5" s="116">
        <f t="shared" si="0"/>
        <v>127.3836</v>
      </c>
      <c r="F5" s="116">
        <f t="shared" si="1"/>
        <v>128.38775</v>
      </c>
      <c r="G5" s="116">
        <f t="shared" si="2"/>
        <v>135.1299</v>
      </c>
      <c r="H5" s="116">
        <f t="shared" si="3"/>
        <v>140.15065</v>
      </c>
      <c r="I5" s="116">
        <f t="shared" si="4"/>
        <v>137.712</v>
      </c>
      <c r="J5" s="116">
        <f t="shared" si="5"/>
        <v>142.44585</v>
      </c>
      <c r="K5" s="116">
        <f>'惠州市2016-2018年土地增值税扣除项目金额标准'!J5*0.95</f>
        <v>143.45</v>
      </c>
      <c r="L5" s="116">
        <f t="shared" si="6"/>
        <v>140.72445</v>
      </c>
      <c r="M5" s="136"/>
    </row>
    <row r="6" s="83" customFormat="1" ht="18" customHeight="1" spans="1:13">
      <c r="A6" s="91"/>
      <c r="B6" s="115"/>
      <c r="C6" s="92"/>
      <c r="D6" s="92" t="s">
        <v>12</v>
      </c>
      <c r="E6" s="116">
        <f t="shared" si="0"/>
        <v>153.5352</v>
      </c>
      <c r="F6" s="116">
        <f t="shared" si="1"/>
        <v>154.7455</v>
      </c>
      <c r="G6" s="116">
        <f t="shared" si="2"/>
        <v>162.8718</v>
      </c>
      <c r="H6" s="116">
        <f t="shared" si="3"/>
        <v>168.9233</v>
      </c>
      <c r="I6" s="116">
        <f t="shared" si="4"/>
        <v>165.984</v>
      </c>
      <c r="J6" s="116">
        <f t="shared" si="5"/>
        <v>171.6897</v>
      </c>
      <c r="K6" s="116">
        <f>'惠州市2016-2018年土地增值税扣除项目金额标准'!J6*0.95</f>
        <v>172.9</v>
      </c>
      <c r="L6" s="116">
        <f t="shared" si="6"/>
        <v>169.6149</v>
      </c>
      <c r="M6" s="136"/>
    </row>
    <row r="7" s="83" customFormat="1" ht="18" customHeight="1" spans="1:13">
      <c r="A7" s="91"/>
      <c r="B7" s="115"/>
      <c r="C7" s="92"/>
      <c r="D7" s="92" t="s">
        <v>13</v>
      </c>
      <c r="E7" s="116">
        <f t="shared" si="0"/>
        <v>146.7864</v>
      </c>
      <c r="F7" s="116">
        <f t="shared" si="1"/>
        <v>147.9435</v>
      </c>
      <c r="G7" s="116">
        <f t="shared" si="2"/>
        <v>155.7126</v>
      </c>
      <c r="H7" s="116">
        <f t="shared" si="3"/>
        <v>161.4981</v>
      </c>
      <c r="I7" s="116">
        <f t="shared" si="4"/>
        <v>158.688</v>
      </c>
      <c r="J7" s="116">
        <f t="shared" si="5"/>
        <v>164.1429</v>
      </c>
      <c r="K7" s="116">
        <f>'惠州市2016-2018年土地增值税扣除项目金额标准'!J8*0.95</f>
        <v>165.3</v>
      </c>
      <c r="L7" s="116">
        <f t="shared" si="6"/>
        <v>162.1593</v>
      </c>
      <c r="M7" s="136"/>
    </row>
    <row r="8" s="83" customFormat="1" ht="18" customHeight="1" spans="1:13">
      <c r="A8" s="91"/>
      <c r="B8" s="117" t="s">
        <v>14</v>
      </c>
      <c r="C8" s="118" t="s">
        <v>15</v>
      </c>
      <c r="D8" s="118"/>
      <c r="E8" s="116">
        <f t="shared" si="0"/>
        <v>2522.364</v>
      </c>
      <c r="F8" s="116">
        <f t="shared" si="1"/>
        <v>2542.2475</v>
      </c>
      <c r="G8" s="116">
        <f t="shared" si="2"/>
        <v>2675.751</v>
      </c>
      <c r="H8" s="116">
        <f t="shared" si="3"/>
        <v>2775.1685</v>
      </c>
      <c r="I8" s="116">
        <f t="shared" si="4"/>
        <v>2726.88</v>
      </c>
      <c r="J8" s="116">
        <f t="shared" si="5"/>
        <v>2820.6165</v>
      </c>
      <c r="K8" s="116">
        <f>'惠州市2016-2018年土地增值税扣除项目金额标准'!J9*0.95</f>
        <v>2840.5</v>
      </c>
      <c r="L8" s="116">
        <f t="shared" si="6"/>
        <v>2786.5305</v>
      </c>
      <c r="M8" s="135" t="s">
        <v>16</v>
      </c>
    </row>
    <row r="9" s="83" customFormat="1" ht="18" customHeight="1" spans="1:13">
      <c r="A9" s="91"/>
      <c r="B9" s="117"/>
      <c r="C9" s="92" t="s">
        <v>17</v>
      </c>
      <c r="D9" s="92"/>
      <c r="E9" s="116">
        <f t="shared" si="0"/>
        <v>2474.2788</v>
      </c>
      <c r="F9" s="116">
        <f t="shared" si="1"/>
        <v>2493.78325</v>
      </c>
      <c r="G9" s="116">
        <f t="shared" si="2"/>
        <v>2624.7417</v>
      </c>
      <c r="H9" s="116">
        <f t="shared" si="3"/>
        <v>2722.26395</v>
      </c>
      <c r="I9" s="116">
        <f t="shared" si="4"/>
        <v>2674.896</v>
      </c>
      <c r="J9" s="116">
        <f t="shared" si="5"/>
        <v>2766.84555</v>
      </c>
      <c r="K9" s="116">
        <f>'惠州市2016-2018年土地增值税扣除项目金额标准'!J10*0.95</f>
        <v>2786.35</v>
      </c>
      <c r="L9" s="116">
        <f t="shared" si="6"/>
        <v>2733.40935</v>
      </c>
      <c r="M9" s="136"/>
    </row>
    <row r="10" s="83" customFormat="1" ht="18" customHeight="1" spans="1:13">
      <c r="A10" s="91"/>
      <c r="B10" s="117"/>
      <c r="C10" s="119" t="s">
        <v>18</v>
      </c>
      <c r="D10" s="119"/>
      <c r="E10" s="116">
        <f t="shared" si="0"/>
        <v>2677.5864</v>
      </c>
      <c r="F10" s="116">
        <f t="shared" si="1"/>
        <v>2698.6935</v>
      </c>
      <c r="G10" s="116">
        <f t="shared" si="2"/>
        <v>2840.4126</v>
      </c>
      <c r="H10" s="116">
        <f t="shared" si="3"/>
        <v>2945.9481</v>
      </c>
      <c r="I10" s="116">
        <f t="shared" si="4"/>
        <v>2894.688</v>
      </c>
      <c r="J10" s="116">
        <f t="shared" si="5"/>
        <v>2994.1929</v>
      </c>
      <c r="K10" s="116">
        <f>'惠州市2016-2018年土地增值税扣除项目金额标准'!J11*0.95</f>
        <v>3015.3</v>
      </c>
      <c r="L10" s="116">
        <f t="shared" si="6"/>
        <v>2958.0093</v>
      </c>
      <c r="M10" s="136"/>
    </row>
    <row r="11" s="83" customFormat="1" ht="18" customHeight="1" spans="1:13">
      <c r="A11" s="91"/>
      <c r="B11" s="115"/>
      <c r="C11" s="92" t="s">
        <v>19</v>
      </c>
      <c r="D11" s="92"/>
      <c r="E11" s="116">
        <f t="shared" si="0"/>
        <v>1147.296</v>
      </c>
      <c r="F11" s="116">
        <f t="shared" si="1"/>
        <v>1156.34</v>
      </c>
      <c r="G11" s="116">
        <f t="shared" si="2"/>
        <v>1217.064</v>
      </c>
      <c r="H11" s="116">
        <f t="shared" si="3"/>
        <v>1262.284</v>
      </c>
      <c r="I11" s="116">
        <f t="shared" si="4"/>
        <v>1240.32</v>
      </c>
      <c r="J11" s="116">
        <f t="shared" si="5"/>
        <v>1282.956</v>
      </c>
      <c r="K11" s="116">
        <f>'惠州市2016-2018年土地增值税扣除项目金额标准'!J12*0.95</f>
        <v>1292</v>
      </c>
      <c r="L11" s="116">
        <f t="shared" si="6"/>
        <v>1267.452</v>
      </c>
      <c r="M11" s="135" t="s">
        <v>20</v>
      </c>
    </row>
    <row r="12" s="83" customFormat="1" ht="18" customHeight="1" spans="1:13">
      <c r="A12" s="91"/>
      <c r="B12" s="120" t="s">
        <v>21</v>
      </c>
      <c r="C12" s="118" t="s">
        <v>22</v>
      </c>
      <c r="D12" s="118" t="s">
        <v>23</v>
      </c>
      <c r="E12" s="116">
        <f t="shared" si="0"/>
        <v>2029.7016</v>
      </c>
      <c r="F12" s="116">
        <f t="shared" si="1"/>
        <v>2045.7015</v>
      </c>
      <c r="G12" s="116">
        <f t="shared" si="2"/>
        <v>2153.1294</v>
      </c>
      <c r="H12" s="116">
        <f t="shared" si="3"/>
        <v>2233.1289</v>
      </c>
      <c r="I12" s="116">
        <f t="shared" si="4"/>
        <v>2194.272</v>
      </c>
      <c r="J12" s="116">
        <f t="shared" si="5"/>
        <v>2269.7001</v>
      </c>
      <c r="K12" s="116">
        <f>'惠州市2016-2018年土地增值税扣除项目金额标准'!J13*0.95</f>
        <v>2285.7</v>
      </c>
      <c r="L12" s="116">
        <f t="shared" si="6"/>
        <v>2242.2717</v>
      </c>
      <c r="M12" s="137" t="s">
        <v>24</v>
      </c>
    </row>
    <row r="13" s="83" customFormat="1" ht="18" customHeight="1" spans="1:13">
      <c r="A13" s="91"/>
      <c r="B13" s="120"/>
      <c r="C13" s="92"/>
      <c r="D13" s="92" t="s">
        <v>25</v>
      </c>
      <c r="E13" s="116">
        <f t="shared" si="0"/>
        <v>2288.6868</v>
      </c>
      <c r="F13" s="116">
        <f t="shared" si="1"/>
        <v>2306.72825</v>
      </c>
      <c r="G13" s="116">
        <f t="shared" si="2"/>
        <v>2427.8637</v>
      </c>
      <c r="H13" s="116">
        <f t="shared" si="3"/>
        <v>2518.07095</v>
      </c>
      <c r="I13" s="116">
        <f t="shared" si="4"/>
        <v>2474.256</v>
      </c>
      <c r="J13" s="116">
        <f t="shared" si="5"/>
        <v>2559.30855</v>
      </c>
      <c r="K13" s="116">
        <f>'惠州市2016-2018年土地增值税扣除项目金额标准'!J14*0.95</f>
        <v>2577.35</v>
      </c>
      <c r="L13" s="116">
        <f t="shared" si="6"/>
        <v>2528.38035</v>
      </c>
      <c r="M13" s="138"/>
    </row>
    <row r="14" s="83" customFormat="1" ht="18" customHeight="1" spans="1:13">
      <c r="A14" s="91"/>
      <c r="B14" s="120"/>
      <c r="C14" s="92" t="s">
        <v>26</v>
      </c>
      <c r="D14" s="92"/>
      <c r="E14" s="116">
        <f t="shared" si="0"/>
        <v>2211.0756</v>
      </c>
      <c r="F14" s="116">
        <f t="shared" si="1"/>
        <v>2228.50525</v>
      </c>
      <c r="G14" s="116">
        <f t="shared" si="2"/>
        <v>2345.5329</v>
      </c>
      <c r="H14" s="116">
        <f t="shared" si="3"/>
        <v>2432.68115</v>
      </c>
      <c r="I14" s="116">
        <f t="shared" si="4"/>
        <v>2390.352</v>
      </c>
      <c r="J14" s="116">
        <f t="shared" si="5"/>
        <v>2472.52035</v>
      </c>
      <c r="K14" s="116">
        <f>'惠州市2016-2018年土地增值税扣除项目金额标准'!J15*0.95</f>
        <v>2489.95</v>
      </c>
      <c r="L14" s="116">
        <f t="shared" si="6"/>
        <v>2442.64095</v>
      </c>
      <c r="M14" s="138"/>
    </row>
    <row r="15" s="83" customFormat="1" ht="18" customHeight="1" spans="1:13">
      <c r="A15" s="91"/>
      <c r="B15" s="120"/>
      <c r="C15" s="92" t="s">
        <v>27</v>
      </c>
      <c r="D15" s="92"/>
      <c r="E15" s="116">
        <f t="shared" si="0"/>
        <v>1974.8676</v>
      </c>
      <c r="F15" s="116">
        <f t="shared" si="1"/>
        <v>1990.43525</v>
      </c>
      <c r="G15" s="116">
        <f t="shared" si="2"/>
        <v>2094.9609</v>
      </c>
      <c r="H15" s="116">
        <f t="shared" si="3"/>
        <v>2172.79915</v>
      </c>
      <c r="I15" s="116">
        <f t="shared" si="4"/>
        <v>2134.992</v>
      </c>
      <c r="J15" s="116">
        <f t="shared" si="5"/>
        <v>2208.38235</v>
      </c>
      <c r="K15" s="116">
        <f>'惠州市2016-2018年土地增值税扣除项目金额标准'!J16*0.95</f>
        <v>2223.95</v>
      </c>
      <c r="L15" s="116">
        <f t="shared" si="6"/>
        <v>2181.69495</v>
      </c>
      <c r="M15" s="138"/>
    </row>
    <row r="16" s="83" customFormat="1" ht="18" customHeight="1" spans="1:13">
      <c r="A16" s="91"/>
      <c r="B16" s="120"/>
      <c r="C16" s="92" t="s">
        <v>28</v>
      </c>
      <c r="D16" s="92" t="s">
        <v>29</v>
      </c>
      <c r="E16" s="116">
        <f t="shared" si="0"/>
        <v>1649.238</v>
      </c>
      <c r="F16" s="116">
        <f t="shared" si="1"/>
        <v>1662.23875</v>
      </c>
      <c r="G16" s="116">
        <f t="shared" si="2"/>
        <v>1749.5295</v>
      </c>
      <c r="H16" s="116">
        <f t="shared" si="3"/>
        <v>1814.53325</v>
      </c>
      <c r="I16" s="116">
        <f t="shared" si="4"/>
        <v>1782.96</v>
      </c>
      <c r="J16" s="116">
        <f t="shared" si="5"/>
        <v>1844.24925</v>
      </c>
      <c r="K16" s="116">
        <f>'惠州市2016-2018年土地增值税扣除项目金额标准'!J17*0.95</f>
        <v>1857.25</v>
      </c>
      <c r="L16" s="116">
        <f t="shared" si="6"/>
        <v>1821.96225</v>
      </c>
      <c r="M16" s="138"/>
    </row>
    <row r="17" s="83" customFormat="1" ht="18" customHeight="1" spans="1:13">
      <c r="A17" s="91"/>
      <c r="B17" s="120"/>
      <c r="C17" s="92"/>
      <c r="D17" s="92" t="s">
        <v>30</v>
      </c>
      <c r="E17" s="121">
        <f t="shared" si="0"/>
        <v>1694.7924</v>
      </c>
      <c r="F17" s="121">
        <f t="shared" si="1"/>
        <v>1708.15225</v>
      </c>
      <c r="G17" s="121">
        <f t="shared" si="2"/>
        <v>1797.8541</v>
      </c>
      <c r="H17" s="121">
        <f t="shared" si="3"/>
        <v>1864.65335</v>
      </c>
      <c r="I17" s="121">
        <f t="shared" si="4"/>
        <v>1832.208</v>
      </c>
      <c r="J17" s="121">
        <f t="shared" si="5"/>
        <v>1895.19015</v>
      </c>
      <c r="K17" s="121">
        <f>'惠州市2016-2018年土地增值税扣除项目金额标准'!J18*0.95</f>
        <v>1908.55</v>
      </c>
      <c r="L17" s="121">
        <f t="shared" si="6"/>
        <v>1872.28755</v>
      </c>
      <c r="M17" s="138"/>
    </row>
    <row r="18" s="83" customFormat="1" ht="18" customHeight="1" spans="1:13">
      <c r="A18" s="91"/>
      <c r="B18" s="120"/>
      <c r="C18" s="92"/>
      <c r="D18" s="92" t="s">
        <v>31</v>
      </c>
      <c r="E18" s="121">
        <f t="shared" si="0"/>
        <v>1747.9392</v>
      </c>
      <c r="F18" s="121">
        <f t="shared" si="1"/>
        <v>1761.718</v>
      </c>
      <c r="G18" s="121">
        <f t="shared" si="2"/>
        <v>1854.2328</v>
      </c>
      <c r="H18" s="121">
        <f t="shared" si="3"/>
        <v>1923.1268</v>
      </c>
      <c r="I18" s="121">
        <f t="shared" si="4"/>
        <v>1889.664</v>
      </c>
      <c r="J18" s="121">
        <f t="shared" si="5"/>
        <v>1954.6212</v>
      </c>
      <c r="K18" s="121">
        <f>'惠州市2016-2018年土地增值税扣除项目金额标准'!J19*0.95</f>
        <v>1968.4</v>
      </c>
      <c r="L18" s="121">
        <f t="shared" si="6"/>
        <v>1931.0004</v>
      </c>
      <c r="M18" s="138"/>
    </row>
    <row r="19" s="83" customFormat="1" ht="18" customHeight="1" spans="1:13">
      <c r="A19" s="91"/>
      <c r="B19" s="120"/>
      <c r="C19" s="92"/>
      <c r="D19" s="92" t="s">
        <v>32</v>
      </c>
      <c r="E19" s="100">
        <f t="shared" si="0"/>
        <v>1778.3088</v>
      </c>
      <c r="F19" s="100">
        <f t="shared" si="1"/>
        <v>1792.327</v>
      </c>
      <c r="G19" s="100">
        <f t="shared" si="2"/>
        <v>1886.4492</v>
      </c>
      <c r="H19" s="100">
        <f t="shared" si="3"/>
        <v>1956.5402</v>
      </c>
      <c r="I19" s="100">
        <f t="shared" si="4"/>
        <v>1922.496</v>
      </c>
      <c r="J19" s="100">
        <f t="shared" si="5"/>
        <v>1988.5818</v>
      </c>
      <c r="K19" s="100">
        <f>'惠州市2016-2018年土地增值税扣除项目金额标准'!J20*0.95</f>
        <v>2002.6</v>
      </c>
      <c r="L19" s="100">
        <f t="shared" si="6"/>
        <v>1964.5506</v>
      </c>
      <c r="M19" s="138"/>
    </row>
    <row r="20" s="83" customFormat="1" ht="18" customHeight="1" spans="1:13">
      <c r="A20" s="91"/>
      <c r="B20" s="120"/>
      <c r="C20" s="92"/>
      <c r="D20" s="73" t="s">
        <v>33</v>
      </c>
      <c r="E20" s="121">
        <f t="shared" si="0"/>
        <v>1905.6924</v>
      </c>
      <c r="F20" s="121">
        <f t="shared" si="1"/>
        <v>1920.71475</v>
      </c>
      <c r="G20" s="121">
        <f t="shared" si="2"/>
        <v>2021.5791</v>
      </c>
      <c r="H20" s="121">
        <f t="shared" si="3"/>
        <v>2096.69085</v>
      </c>
      <c r="I20" s="121">
        <f t="shared" si="4"/>
        <v>2060.208</v>
      </c>
      <c r="J20" s="121">
        <f t="shared" si="5"/>
        <v>2131.02765</v>
      </c>
      <c r="K20" s="121">
        <f>'惠州市2016-2018年土地增值税扣除项目金额标准'!J21*0.95</f>
        <v>2146.05</v>
      </c>
      <c r="L20" s="121">
        <f t="shared" si="6"/>
        <v>2105.27505</v>
      </c>
      <c r="M20" s="138"/>
    </row>
    <row r="21" s="83" customFormat="1" ht="18" customHeight="1" spans="1:13">
      <c r="A21" s="91"/>
      <c r="B21" s="120"/>
      <c r="C21" s="92"/>
      <c r="D21" s="73" t="s">
        <v>34</v>
      </c>
      <c r="E21" s="116">
        <f t="shared" si="0"/>
        <v>2083.692</v>
      </c>
      <c r="F21" s="116">
        <f t="shared" si="1"/>
        <v>2100.1175</v>
      </c>
      <c r="G21" s="116">
        <f t="shared" si="2"/>
        <v>2210.403</v>
      </c>
      <c r="H21" s="116">
        <f t="shared" si="3"/>
        <v>2292.5305</v>
      </c>
      <c r="I21" s="116">
        <f t="shared" si="4"/>
        <v>2252.64</v>
      </c>
      <c r="J21" s="116">
        <f t="shared" si="5"/>
        <v>2330.0745</v>
      </c>
      <c r="K21" s="116">
        <f>'惠州市2016-2018年土地增值税扣除项目金额标准'!J22*0.95</f>
        <v>2346.5</v>
      </c>
      <c r="L21" s="116">
        <f t="shared" si="6"/>
        <v>2301.9165</v>
      </c>
      <c r="M21" s="138"/>
    </row>
    <row r="22" s="83" customFormat="1" ht="18" customHeight="1" spans="1:13">
      <c r="A22" s="91"/>
      <c r="B22" s="120"/>
      <c r="C22" s="92" t="s">
        <v>35</v>
      </c>
      <c r="D22" s="92" t="s">
        <v>29</v>
      </c>
      <c r="E22" s="116">
        <f t="shared" si="0"/>
        <v>2089.5972</v>
      </c>
      <c r="F22" s="116">
        <f t="shared" si="1"/>
        <v>2106.06925</v>
      </c>
      <c r="G22" s="116">
        <f t="shared" si="2"/>
        <v>2216.6673</v>
      </c>
      <c r="H22" s="116">
        <f t="shared" si="3"/>
        <v>2299.02755</v>
      </c>
      <c r="I22" s="116">
        <f t="shared" si="4"/>
        <v>2259.024</v>
      </c>
      <c r="J22" s="116">
        <f t="shared" si="5"/>
        <v>2336.67795</v>
      </c>
      <c r="K22" s="116">
        <f>'惠州市2016-2018年土地增值税扣除项目金额标准'!J23*0.95</f>
        <v>2353.15</v>
      </c>
      <c r="L22" s="116">
        <f t="shared" si="6"/>
        <v>2308.44015</v>
      </c>
      <c r="M22" s="135" t="s">
        <v>36</v>
      </c>
    </row>
    <row r="23" s="83" customFormat="1" ht="18" customHeight="1" spans="1:13">
      <c r="A23" s="91"/>
      <c r="B23" s="120"/>
      <c r="C23" s="92"/>
      <c r="D23" s="92" t="s">
        <v>37</v>
      </c>
      <c r="E23" s="121">
        <f t="shared" si="0"/>
        <v>1785.9012</v>
      </c>
      <c r="F23" s="121">
        <f t="shared" si="1"/>
        <v>1799.97925</v>
      </c>
      <c r="G23" s="121">
        <f t="shared" si="2"/>
        <v>1894.5033</v>
      </c>
      <c r="H23" s="121">
        <f t="shared" si="3"/>
        <v>1964.89355</v>
      </c>
      <c r="I23" s="121">
        <f t="shared" si="4"/>
        <v>1930.704</v>
      </c>
      <c r="J23" s="121">
        <f t="shared" si="5"/>
        <v>1997.07195</v>
      </c>
      <c r="K23" s="121">
        <f>'惠州市2016-2018年土地增值税扣除项目金额标准'!J24*0.95</f>
        <v>2011.15</v>
      </c>
      <c r="L23" s="121">
        <f t="shared" si="6"/>
        <v>1972.93815</v>
      </c>
      <c r="M23" s="136"/>
    </row>
    <row r="24" s="83" customFormat="1" ht="18" customHeight="1" spans="1:13">
      <c r="A24" s="91"/>
      <c r="B24" s="120"/>
      <c r="C24" s="92"/>
      <c r="D24" s="92" t="s">
        <v>38</v>
      </c>
      <c r="E24" s="121">
        <f t="shared" si="0"/>
        <v>1857.6072</v>
      </c>
      <c r="F24" s="121">
        <f t="shared" si="1"/>
        <v>1872.2505</v>
      </c>
      <c r="G24" s="121">
        <f t="shared" si="2"/>
        <v>1970.5698</v>
      </c>
      <c r="H24" s="121">
        <f t="shared" si="3"/>
        <v>2043.7863</v>
      </c>
      <c r="I24" s="121">
        <f t="shared" si="4"/>
        <v>2008.224</v>
      </c>
      <c r="J24" s="121">
        <f t="shared" si="5"/>
        <v>2077.2567</v>
      </c>
      <c r="K24" s="121">
        <f>'惠州市2016-2018年土地增值税扣除项目金额标准'!J25*0.95</f>
        <v>2091.9</v>
      </c>
      <c r="L24" s="121">
        <f t="shared" si="6"/>
        <v>2052.1539</v>
      </c>
      <c r="M24" s="136"/>
    </row>
    <row r="25" s="83" customFormat="1" ht="18" customHeight="1" spans="1:13">
      <c r="A25" s="91"/>
      <c r="B25" s="120"/>
      <c r="C25" s="92"/>
      <c r="D25" s="122" t="s">
        <v>39</v>
      </c>
      <c r="E25" s="121">
        <f t="shared" si="0"/>
        <v>1905.6924</v>
      </c>
      <c r="F25" s="121">
        <f t="shared" si="1"/>
        <v>1920.71475</v>
      </c>
      <c r="G25" s="121">
        <f t="shared" si="2"/>
        <v>2021.5791</v>
      </c>
      <c r="H25" s="121">
        <f t="shared" si="3"/>
        <v>2096.69085</v>
      </c>
      <c r="I25" s="121">
        <f t="shared" si="4"/>
        <v>2060.208</v>
      </c>
      <c r="J25" s="121">
        <f t="shared" si="5"/>
        <v>2131.02765</v>
      </c>
      <c r="K25" s="121">
        <f>'惠州市2016-2018年土地增值税扣除项目金额标准'!J26*0.95</f>
        <v>2146.05</v>
      </c>
      <c r="L25" s="121">
        <f t="shared" si="6"/>
        <v>2105.27505</v>
      </c>
      <c r="M25" s="136"/>
    </row>
    <row r="26" s="83" customFormat="1" ht="18" customHeight="1" spans="1:13">
      <c r="A26" s="91"/>
      <c r="B26" s="120"/>
      <c r="C26" s="92"/>
      <c r="D26" s="73" t="s">
        <v>34</v>
      </c>
      <c r="E26" s="116">
        <f t="shared" si="0"/>
        <v>2087.91</v>
      </c>
      <c r="F26" s="116">
        <f t="shared" si="1"/>
        <v>2104.36875</v>
      </c>
      <c r="G26" s="116">
        <f t="shared" si="2"/>
        <v>2214.8775</v>
      </c>
      <c r="H26" s="116">
        <f t="shared" si="3"/>
        <v>2297.17125</v>
      </c>
      <c r="I26" s="116">
        <f t="shared" si="4"/>
        <v>2257.2</v>
      </c>
      <c r="J26" s="116">
        <f t="shared" si="5"/>
        <v>2334.79125</v>
      </c>
      <c r="K26" s="116">
        <f>'惠州市2016-2018年土地增值税扣除项目金额标准'!J27*0.95</f>
        <v>2351.25</v>
      </c>
      <c r="L26" s="116">
        <f t="shared" si="6"/>
        <v>2306.57625</v>
      </c>
      <c r="M26" s="136"/>
    </row>
    <row r="27" s="83" customFormat="1" ht="64.15" customHeight="1" spans="1:13">
      <c r="A27" s="91"/>
      <c r="B27" s="117" t="s">
        <v>40</v>
      </c>
      <c r="C27" s="123" t="s">
        <v>41</v>
      </c>
      <c r="D27" s="124"/>
      <c r="E27" s="116">
        <f t="shared" si="0"/>
        <v>710.4</v>
      </c>
      <c r="F27" s="116">
        <f t="shared" si="1"/>
        <v>716</v>
      </c>
      <c r="G27" s="116">
        <f t="shared" si="2"/>
        <v>753.6</v>
      </c>
      <c r="H27" s="116">
        <f t="shared" si="3"/>
        <v>781.6</v>
      </c>
      <c r="I27" s="116">
        <f t="shared" si="4"/>
        <v>768</v>
      </c>
      <c r="J27" s="116">
        <f t="shared" si="5"/>
        <v>794.4</v>
      </c>
      <c r="K27" s="95">
        <v>800</v>
      </c>
      <c r="L27" s="116">
        <f t="shared" si="6"/>
        <v>784.8</v>
      </c>
      <c r="M27" s="108" t="s">
        <v>42</v>
      </c>
    </row>
    <row r="28" s="83" customFormat="1" ht="18" customHeight="1" spans="1:13">
      <c r="A28" s="91"/>
      <c r="B28" s="117"/>
      <c r="C28" s="119" t="s">
        <v>43</v>
      </c>
      <c r="D28" s="123" t="s">
        <v>44</v>
      </c>
      <c r="E28" s="116">
        <f t="shared" si="0"/>
        <v>502.7856</v>
      </c>
      <c r="F28" s="116">
        <f t="shared" si="1"/>
        <v>506.749</v>
      </c>
      <c r="G28" s="116">
        <f t="shared" si="2"/>
        <v>533.3604</v>
      </c>
      <c r="H28" s="116">
        <f t="shared" si="3"/>
        <v>553.1774</v>
      </c>
      <c r="I28" s="116">
        <f t="shared" si="4"/>
        <v>543.552</v>
      </c>
      <c r="J28" s="116">
        <f t="shared" si="5"/>
        <v>562.2366</v>
      </c>
      <c r="K28" s="116">
        <f>'惠州市2016-2018年土地增值税扣除项目金额标准'!J29*0.95</f>
        <v>566.2</v>
      </c>
      <c r="L28" s="116">
        <f t="shared" si="6"/>
        <v>555.4422</v>
      </c>
      <c r="M28" s="136" t="s">
        <v>45</v>
      </c>
    </row>
    <row r="29" s="83" customFormat="1" ht="18" customHeight="1" spans="1:13">
      <c r="A29" s="91"/>
      <c r="B29" s="125"/>
      <c r="C29" s="126"/>
      <c r="D29" s="119" t="s">
        <v>46</v>
      </c>
      <c r="E29" s="116">
        <f t="shared" si="0"/>
        <v>859.6284</v>
      </c>
      <c r="F29" s="116">
        <f t="shared" si="1"/>
        <v>866.40475</v>
      </c>
      <c r="G29" s="116">
        <f t="shared" si="2"/>
        <v>911.9031</v>
      </c>
      <c r="H29" s="116">
        <f t="shared" si="3"/>
        <v>945.78485</v>
      </c>
      <c r="I29" s="116">
        <f t="shared" si="4"/>
        <v>929.328</v>
      </c>
      <c r="J29" s="116">
        <f t="shared" si="5"/>
        <v>961.27365</v>
      </c>
      <c r="K29" s="116">
        <f>'惠州市2016-2018年土地增值税扣除项目金额标准'!J30*0.95</f>
        <v>968.05</v>
      </c>
      <c r="L29" s="116">
        <f t="shared" si="6"/>
        <v>949.65705</v>
      </c>
      <c r="M29" s="139"/>
    </row>
    <row r="30" s="83" customFormat="1" ht="22.15" customHeight="1" spans="1:13">
      <c r="A30" s="127"/>
      <c r="B30" s="92" t="s">
        <v>47</v>
      </c>
      <c r="C30" s="92"/>
      <c r="D30" s="92"/>
      <c r="E30" s="116">
        <f t="shared" si="0"/>
        <v>4497.2316</v>
      </c>
      <c r="F30" s="116">
        <f t="shared" si="1"/>
        <v>4532.68275</v>
      </c>
      <c r="G30" s="116">
        <f t="shared" si="2"/>
        <v>4770.7119</v>
      </c>
      <c r="H30" s="116">
        <f t="shared" si="3"/>
        <v>4947.96765</v>
      </c>
      <c r="I30" s="116">
        <f t="shared" si="4"/>
        <v>4861.872</v>
      </c>
      <c r="J30" s="116">
        <f t="shared" si="5"/>
        <v>5028.99885</v>
      </c>
      <c r="K30" s="116">
        <f>'惠州市2016-2018年土地增值税扣除项目金额标准'!J31*0.95</f>
        <v>5064.45</v>
      </c>
      <c r="L30" s="116">
        <f t="shared" si="6"/>
        <v>4968.22545</v>
      </c>
      <c r="M30" s="136" t="s">
        <v>48</v>
      </c>
    </row>
    <row r="31" s="83" customFormat="1" ht="19.15" customHeight="1" spans="1:13">
      <c r="A31" s="91" t="s">
        <v>49</v>
      </c>
      <c r="B31" s="128" t="s">
        <v>50</v>
      </c>
      <c r="C31" s="129" t="s">
        <v>51</v>
      </c>
      <c r="D31" s="130" t="s">
        <v>52</v>
      </c>
      <c r="E31" s="116">
        <f t="shared" si="0"/>
        <v>1719.2568</v>
      </c>
      <c r="F31" s="116">
        <f t="shared" si="1"/>
        <v>1732.8095</v>
      </c>
      <c r="G31" s="116">
        <f t="shared" si="2"/>
        <v>1823.8062</v>
      </c>
      <c r="H31" s="116">
        <f t="shared" si="3"/>
        <v>1891.5697</v>
      </c>
      <c r="I31" s="116">
        <f t="shared" si="4"/>
        <v>1858.656</v>
      </c>
      <c r="J31" s="116">
        <f t="shared" si="5"/>
        <v>1922.5473</v>
      </c>
      <c r="K31" s="116">
        <f>'惠州市2016-2018年土地增值税扣除项目金额标准'!J32*0.95</f>
        <v>1936.1</v>
      </c>
      <c r="L31" s="116">
        <f t="shared" si="6"/>
        <v>1899.3141</v>
      </c>
      <c r="M31" s="137" t="s">
        <v>53</v>
      </c>
    </row>
    <row r="32" s="83" customFormat="1" ht="19.15" customHeight="1" spans="1:13">
      <c r="A32" s="91"/>
      <c r="B32" s="128"/>
      <c r="C32" s="130"/>
      <c r="D32" s="130" t="s">
        <v>54</v>
      </c>
      <c r="E32" s="116">
        <f t="shared" si="0"/>
        <v>1292.3952</v>
      </c>
      <c r="F32" s="116">
        <f t="shared" si="1"/>
        <v>1302.583</v>
      </c>
      <c r="G32" s="116">
        <f t="shared" si="2"/>
        <v>1370.9868</v>
      </c>
      <c r="H32" s="116">
        <f t="shared" si="3"/>
        <v>1421.9258</v>
      </c>
      <c r="I32" s="116">
        <f t="shared" si="4"/>
        <v>1397.184</v>
      </c>
      <c r="J32" s="116">
        <f t="shared" si="5"/>
        <v>1445.2122</v>
      </c>
      <c r="K32" s="116">
        <f>'惠州市2016-2018年土地增值税扣除项目金额标准'!J33*0.95</f>
        <v>1455.4</v>
      </c>
      <c r="L32" s="116">
        <f t="shared" si="6"/>
        <v>1427.7474</v>
      </c>
      <c r="M32" s="138"/>
    </row>
    <row r="33" s="83" customFormat="1" ht="19.15" customHeight="1" spans="1:13">
      <c r="A33" s="91"/>
      <c r="B33" s="115"/>
      <c r="C33" s="13" t="s">
        <v>55</v>
      </c>
      <c r="D33" s="13"/>
      <c r="E33" s="116">
        <f t="shared" si="0"/>
        <v>385.5252</v>
      </c>
      <c r="F33" s="116">
        <f t="shared" si="1"/>
        <v>388.56425</v>
      </c>
      <c r="G33" s="116">
        <f t="shared" si="2"/>
        <v>408.9693</v>
      </c>
      <c r="H33" s="116">
        <f t="shared" si="3"/>
        <v>424.16455</v>
      </c>
      <c r="I33" s="116">
        <f t="shared" si="4"/>
        <v>416.784</v>
      </c>
      <c r="J33" s="116">
        <f t="shared" si="5"/>
        <v>431.11095</v>
      </c>
      <c r="K33" s="116">
        <f>'惠州市2016-2018年土地增值税扣除项目金额标准'!J34*0.95</f>
        <v>434.15</v>
      </c>
      <c r="L33" s="116">
        <f t="shared" si="6"/>
        <v>425.90115</v>
      </c>
      <c r="M33" s="138"/>
    </row>
    <row r="34" s="83" customFormat="1" ht="19.15" customHeight="1" spans="1:13">
      <c r="A34" s="91"/>
      <c r="B34" s="115"/>
      <c r="C34" s="73" t="s">
        <v>56</v>
      </c>
      <c r="D34" s="73"/>
      <c r="E34" s="116">
        <f t="shared" si="0"/>
        <v>1598.622</v>
      </c>
      <c r="F34" s="116">
        <f t="shared" si="1"/>
        <v>1611.22375</v>
      </c>
      <c r="G34" s="116">
        <f t="shared" si="2"/>
        <v>1695.8355</v>
      </c>
      <c r="H34" s="116">
        <f t="shared" si="3"/>
        <v>1758.84425</v>
      </c>
      <c r="I34" s="116">
        <f t="shared" si="4"/>
        <v>1728.24</v>
      </c>
      <c r="J34" s="116">
        <f t="shared" si="5"/>
        <v>1787.64825</v>
      </c>
      <c r="K34" s="116">
        <f>'惠州市2016-2018年土地增值税扣除项目金额标准'!J35*0.95</f>
        <v>1800.25</v>
      </c>
      <c r="L34" s="116">
        <f t="shared" si="6"/>
        <v>1766.04525</v>
      </c>
      <c r="M34" s="140"/>
    </row>
    <row r="35" s="83" customFormat="1" ht="27" customHeight="1" spans="1:13">
      <c r="A35" s="91"/>
      <c r="B35" s="115"/>
      <c r="C35" s="131" t="s">
        <v>57</v>
      </c>
      <c r="D35" s="132"/>
      <c r="E35" s="116">
        <f t="shared" si="0"/>
        <v>79.92</v>
      </c>
      <c r="F35" s="116">
        <f t="shared" si="1"/>
        <v>80.55</v>
      </c>
      <c r="G35" s="116">
        <f t="shared" si="2"/>
        <v>84.78</v>
      </c>
      <c r="H35" s="116">
        <f t="shared" si="3"/>
        <v>87.93</v>
      </c>
      <c r="I35" s="116">
        <f t="shared" si="4"/>
        <v>86.4</v>
      </c>
      <c r="J35" s="116">
        <f t="shared" si="5"/>
        <v>89.37</v>
      </c>
      <c r="K35" s="100">
        <v>90</v>
      </c>
      <c r="L35" s="116">
        <f t="shared" si="6"/>
        <v>88.29</v>
      </c>
      <c r="M35" s="141" t="s">
        <v>58</v>
      </c>
    </row>
    <row r="36" s="83" customFormat="1" ht="19.9" customHeight="1" spans="1:13">
      <c r="A36" s="91"/>
      <c r="B36" s="133" t="s">
        <v>59</v>
      </c>
      <c r="C36" s="92" t="s">
        <v>60</v>
      </c>
      <c r="D36" s="92" t="s">
        <v>61</v>
      </c>
      <c r="E36" s="116">
        <f t="shared" si="0"/>
        <v>607.392</v>
      </c>
      <c r="F36" s="116">
        <f t="shared" si="1"/>
        <v>612.18</v>
      </c>
      <c r="G36" s="116">
        <f t="shared" si="2"/>
        <v>644.328</v>
      </c>
      <c r="H36" s="116">
        <f t="shared" si="3"/>
        <v>668.268</v>
      </c>
      <c r="I36" s="116">
        <f t="shared" si="4"/>
        <v>656.64</v>
      </c>
      <c r="J36" s="116">
        <f t="shared" si="5"/>
        <v>679.212</v>
      </c>
      <c r="K36" s="116">
        <f>'惠州市2016-2018年土地增值税扣除项目金额标准'!J37*0.95</f>
        <v>684</v>
      </c>
      <c r="L36" s="116">
        <f t="shared" si="6"/>
        <v>671.004</v>
      </c>
      <c r="M36" s="142" t="s">
        <v>62</v>
      </c>
    </row>
    <row r="37" s="83" customFormat="1" ht="19.9" customHeight="1" spans="1:13">
      <c r="A37" s="91"/>
      <c r="B37" s="133"/>
      <c r="C37" s="92"/>
      <c r="D37" s="92" t="s">
        <v>63</v>
      </c>
      <c r="E37" s="116">
        <f t="shared" si="0"/>
        <v>1910.754</v>
      </c>
      <c r="F37" s="116">
        <f t="shared" si="1"/>
        <v>1925.81625</v>
      </c>
      <c r="G37" s="116">
        <f t="shared" si="2"/>
        <v>2026.9485</v>
      </c>
      <c r="H37" s="116">
        <f t="shared" si="3"/>
        <v>2102.25975</v>
      </c>
      <c r="I37" s="116">
        <f t="shared" si="4"/>
        <v>2065.68</v>
      </c>
      <c r="J37" s="116">
        <f t="shared" si="5"/>
        <v>2136.68775</v>
      </c>
      <c r="K37" s="116">
        <f>'惠州市2016-2018年土地增值税扣除项目金额标准'!J38*0.95</f>
        <v>2151.75</v>
      </c>
      <c r="L37" s="116">
        <f t="shared" si="6"/>
        <v>2110.86675</v>
      </c>
      <c r="M37" s="142"/>
    </row>
    <row r="38" s="83" customFormat="1" ht="19.9" customHeight="1" spans="1:13">
      <c r="A38" s="91"/>
      <c r="B38" s="133"/>
      <c r="C38" s="92" t="s">
        <v>64</v>
      </c>
      <c r="D38" s="92"/>
      <c r="E38" s="116">
        <f t="shared" si="0"/>
        <v>21.9336</v>
      </c>
      <c r="F38" s="116">
        <f t="shared" si="1"/>
        <v>22.1065</v>
      </c>
      <c r="G38" s="116">
        <f t="shared" si="2"/>
        <v>23.2674</v>
      </c>
      <c r="H38" s="116">
        <f t="shared" si="3"/>
        <v>24.1319</v>
      </c>
      <c r="I38" s="116">
        <f t="shared" si="4"/>
        <v>23.712</v>
      </c>
      <c r="J38" s="116">
        <f t="shared" si="5"/>
        <v>24.5271</v>
      </c>
      <c r="K38" s="116">
        <f>'惠州市2016-2018年土地增值税扣除项目金额标准'!J40*0.95</f>
        <v>24.7</v>
      </c>
      <c r="L38" s="116">
        <f t="shared" si="6"/>
        <v>24.2307</v>
      </c>
      <c r="M38" s="142" t="s">
        <v>65</v>
      </c>
    </row>
    <row r="41" ht="14.25" spans="5:11">
      <c r="E41" s="106"/>
      <c r="F41" s="106"/>
      <c r="G41" s="106"/>
      <c r="H41" s="106"/>
      <c r="I41" s="106"/>
      <c r="J41" s="106"/>
      <c r="K41" s="106"/>
    </row>
  </sheetData>
  <mergeCells count="41">
    <mergeCell ref="A1:B1"/>
    <mergeCell ref="C1:M1"/>
    <mergeCell ref="E2:L2"/>
    <mergeCell ref="C4:D4"/>
    <mergeCell ref="C8:D8"/>
    <mergeCell ref="C9:D9"/>
    <mergeCell ref="C10:D10"/>
    <mergeCell ref="C11:D11"/>
    <mergeCell ref="C14:D14"/>
    <mergeCell ref="C15:D15"/>
    <mergeCell ref="C27:D27"/>
    <mergeCell ref="B30:D30"/>
    <mergeCell ref="C33:D33"/>
    <mergeCell ref="C34:D34"/>
    <mergeCell ref="C35:D35"/>
    <mergeCell ref="C38:D38"/>
    <mergeCell ref="A2:A3"/>
    <mergeCell ref="A4:A30"/>
    <mergeCell ref="A31:A38"/>
    <mergeCell ref="B4:B7"/>
    <mergeCell ref="B8:B11"/>
    <mergeCell ref="B12:B26"/>
    <mergeCell ref="B27:B29"/>
    <mergeCell ref="B31:B35"/>
    <mergeCell ref="B36:B38"/>
    <mergeCell ref="C5:C7"/>
    <mergeCell ref="C12:C13"/>
    <mergeCell ref="C16:C21"/>
    <mergeCell ref="C22:C26"/>
    <mergeCell ref="C28:C29"/>
    <mergeCell ref="C31:C32"/>
    <mergeCell ref="C36:C37"/>
    <mergeCell ref="M2:M3"/>
    <mergeCell ref="M4:M7"/>
    <mergeCell ref="M8:M10"/>
    <mergeCell ref="M12:M21"/>
    <mergeCell ref="M22:M26"/>
    <mergeCell ref="M28:M29"/>
    <mergeCell ref="M31:M34"/>
    <mergeCell ref="M36:M37"/>
    <mergeCell ref="B2:D3"/>
  </mergeCells>
  <printOptions horizontalCentered="1"/>
  <pageMargins left="0.159027777777778" right="0.119444444444444" top="0.279861111111111" bottom="0.2" header="0.0791666666666667" footer="0.119444444444444"/>
  <pageSetup paperSize="8" firstPageNumber="4294963191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43"/>
  <sheetViews>
    <sheetView view="pageBreakPreview" zoomScaleNormal="100" zoomScaleSheetLayoutView="100" workbookViewId="0">
      <pane xSplit="4" ySplit="3" topLeftCell="E16" activePane="bottomRight" state="frozen"/>
      <selection/>
      <selection pane="topRight"/>
      <selection pane="bottomLeft"/>
      <selection pane="bottomRight" activeCell="N36" sqref="N36"/>
    </sheetView>
  </sheetViews>
  <sheetFormatPr defaultColWidth="9" defaultRowHeight="21" customHeight="1"/>
  <cols>
    <col min="1" max="1" width="4.375" style="84" customWidth="1"/>
    <col min="2" max="2" width="3" style="85" customWidth="1"/>
    <col min="3" max="3" width="10.75" style="85" customWidth="1"/>
    <col min="4" max="4" width="18.25" style="85" customWidth="1"/>
    <col min="5" max="5" width="5.125" style="84" customWidth="1"/>
    <col min="6" max="6" width="2.25" style="84" customWidth="1"/>
    <col min="7" max="7" width="5.125" style="84" customWidth="1"/>
    <col min="8" max="8" width="5.25" style="84" customWidth="1"/>
    <col min="9" max="9" width="2.25" style="84" customWidth="1"/>
    <col min="10" max="10" width="4.875" style="84" customWidth="1"/>
    <col min="11" max="11" width="5.125" style="84" customWidth="1"/>
    <col min="12" max="12" width="2.25" style="84" customWidth="1"/>
    <col min="13" max="13" width="4.875" style="84" customWidth="1"/>
    <col min="14" max="14" width="60" style="84" customWidth="1"/>
    <col min="15" max="192" width="9" style="84" customWidth="1"/>
  </cols>
  <sheetData>
    <row r="1" s="81" customFormat="1" ht="38" customHeight="1" spans="1:14">
      <c r="A1" s="86" t="s">
        <v>66</v>
      </c>
      <c r="B1" s="86"/>
      <c r="C1" s="87" t="s">
        <v>67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="82" customFormat="1" customHeight="1" spans="1:14">
      <c r="A2" s="88" t="s">
        <v>2</v>
      </c>
      <c r="B2" s="89" t="s">
        <v>68</v>
      </c>
      <c r="C2" s="89"/>
      <c r="D2" s="89"/>
      <c r="E2" s="89" t="s">
        <v>69</v>
      </c>
      <c r="F2" s="89"/>
      <c r="G2" s="89"/>
      <c r="H2" s="89"/>
      <c r="I2" s="89"/>
      <c r="J2" s="89"/>
      <c r="K2" s="89"/>
      <c r="L2" s="89"/>
      <c r="M2" s="89"/>
      <c r="N2" s="89" t="s">
        <v>5</v>
      </c>
    </row>
    <row r="3" s="82" customFormat="1" ht="16.9" customHeight="1" spans="1:14">
      <c r="A3" s="88"/>
      <c r="B3" s="89"/>
      <c r="C3" s="89"/>
      <c r="D3" s="89"/>
      <c r="E3" s="89">
        <v>2016</v>
      </c>
      <c r="F3" s="89"/>
      <c r="G3" s="89"/>
      <c r="H3" s="89">
        <v>2017</v>
      </c>
      <c r="I3" s="89"/>
      <c r="J3" s="89"/>
      <c r="K3" s="89">
        <v>2018</v>
      </c>
      <c r="L3" s="89"/>
      <c r="M3" s="89"/>
      <c r="N3" s="89"/>
    </row>
    <row r="4" s="83" customFormat="1" ht="16" customHeight="1" spans="1:14">
      <c r="A4" s="90" t="s">
        <v>6</v>
      </c>
      <c r="B4" s="91" t="s">
        <v>7</v>
      </c>
      <c r="C4" s="92" t="s">
        <v>8</v>
      </c>
      <c r="D4" s="92"/>
      <c r="E4" s="14">
        <v>104</v>
      </c>
      <c r="F4" s="93" t="s">
        <v>70</v>
      </c>
      <c r="G4" s="94">
        <v>116</v>
      </c>
      <c r="H4" s="95">
        <v>118</v>
      </c>
      <c r="I4" s="93" t="s">
        <v>70</v>
      </c>
      <c r="J4" s="94">
        <v>131</v>
      </c>
      <c r="K4" s="95">
        <v>122</v>
      </c>
      <c r="L4" s="93" t="s">
        <v>70</v>
      </c>
      <c r="M4" s="94">
        <v>136</v>
      </c>
      <c r="N4" s="107" t="s">
        <v>71</v>
      </c>
    </row>
    <row r="5" s="83" customFormat="1" ht="16" customHeight="1" spans="1:14">
      <c r="A5" s="96"/>
      <c r="B5" s="91"/>
      <c r="C5" s="92" t="s">
        <v>10</v>
      </c>
      <c r="D5" s="92" t="s">
        <v>11</v>
      </c>
      <c r="E5" s="16">
        <v>120</v>
      </c>
      <c r="F5" s="93" t="s">
        <v>70</v>
      </c>
      <c r="G5" s="94">
        <v>134</v>
      </c>
      <c r="H5" s="95">
        <v>136</v>
      </c>
      <c r="I5" s="93" t="s">
        <v>70</v>
      </c>
      <c r="J5" s="94">
        <v>151</v>
      </c>
      <c r="K5" s="95">
        <v>141</v>
      </c>
      <c r="L5" s="93" t="s">
        <v>70</v>
      </c>
      <c r="M5" s="94">
        <v>157</v>
      </c>
      <c r="N5" s="107"/>
    </row>
    <row r="6" s="83" customFormat="1" ht="16" customHeight="1" spans="1:14">
      <c r="A6" s="96"/>
      <c r="B6" s="91"/>
      <c r="C6" s="92"/>
      <c r="D6" s="92" t="s">
        <v>12</v>
      </c>
      <c r="E6" s="16">
        <v>145</v>
      </c>
      <c r="F6" s="93" t="s">
        <v>70</v>
      </c>
      <c r="G6" s="94">
        <v>161</v>
      </c>
      <c r="H6" s="95">
        <v>164</v>
      </c>
      <c r="I6" s="93" t="s">
        <v>70</v>
      </c>
      <c r="J6" s="94">
        <v>182</v>
      </c>
      <c r="K6" s="95">
        <v>169</v>
      </c>
      <c r="L6" s="93" t="s">
        <v>70</v>
      </c>
      <c r="M6" s="94">
        <v>188</v>
      </c>
      <c r="N6" s="107"/>
    </row>
    <row r="7" s="83" customFormat="1" ht="16" customHeight="1" spans="1:14">
      <c r="A7" s="96"/>
      <c r="B7" s="91"/>
      <c r="C7" s="92"/>
      <c r="D7" s="92" t="s">
        <v>13</v>
      </c>
      <c r="E7" s="20">
        <v>194</v>
      </c>
      <c r="F7" s="93" t="s">
        <v>70</v>
      </c>
      <c r="G7" s="94">
        <v>216</v>
      </c>
      <c r="H7" s="95">
        <v>220</v>
      </c>
      <c r="I7" s="93" t="s">
        <v>70</v>
      </c>
      <c r="J7" s="94">
        <v>244</v>
      </c>
      <c r="K7" s="95">
        <v>228</v>
      </c>
      <c r="L7" s="93" t="s">
        <v>70</v>
      </c>
      <c r="M7" s="94">
        <v>253</v>
      </c>
      <c r="N7" s="107"/>
    </row>
    <row r="8" s="83" customFormat="1" ht="16" customHeight="1" spans="1:14">
      <c r="A8" s="96"/>
      <c r="B8" s="91"/>
      <c r="C8" s="92"/>
      <c r="D8" s="92" t="s">
        <v>72</v>
      </c>
      <c r="E8" s="95">
        <v>148</v>
      </c>
      <c r="F8" s="93" t="s">
        <v>70</v>
      </c>
      <c r="G8" s="94">
        <v>164</v>
      </c>
      <c r="H8" s="95">
        <v>157</v>
      </c>
      <c r="I8" s="93" t="s">
        <v>70</v>
      </c>
      <c r="J8" s="94">
        <v>174</v>
      </c>
      <c r="K8" s="95">
        <v>181</v>
      </c>
      <c r="L8" s="93" t="s">
        <v>70</v>
      </c>
      <c r="M8" s="94">
        <v>201</v>
      </c>
      <c r="N8" s="107"/>
    </row>
    <row r="9" s="83" customFormat="1" ht="16" customHeight="1" spans="1:14">
      <c r="A9" s="96"/>
      <c r="B9" s="91" t="s">
        <v>14</v>
      </c>
      <c r="C9" s="92" t="s">
        <v>15</v>
      </c>
      <c r="D9" s="92"/>
      <c r="E9" s="95">
        <v>2387</v>
      </c>
      <c r="F9" s="93" t="s">
        <v>70</v>
      </c>
      <c r="G9" s="94">
        <v>2652</v>
      </c>
      <c r="H9" s="95">
        <v>2691</v>
      </c>
      <c r="I9" s="93" t="s">
        <v>70</v>
      </c>
      <c r="J9" s="94">
        <v>2990</v>
      </c>
      <c r="K9" s="95">
        <v>2977</v>
      </c>
      <c r="L9" s="93" t="s">
        <v>70</v>
      </c>
      <c r="M9" s="94">
        <v>3308</v>
      </c>
      <c r="N9" s="107" t="s">
        <v>16</v>
      </c>
    </row>
    <row r="10" s="83" customFormat="1" ht="16" customHeight="1" spans="1:14">
      <c r="A10" s="96"/>
      <c r="B10" s="91"/>
      <c r="C10" s="92" t="s">
        <v>17</v>
      </c>
      <c r="D10" s="92"/>
      <c r="E10" s="14">
        <v>2341</v>
      </c>
      <c r="F10" s="93" t="s">
        <v>70</v>
      </c>
      <c r="G10" s="94">
        <v>2601</v>
      </c>
      <c r="H10" s="95">
        <v>2640</v>
      </c>
      <c r="I10" s="93" t="s">
        <v>70</v>
      </c>
      <c r="J10" s="94">
        <v>2933</v>
      </c>
      <c r="K10" s="95">
        <v>2921</v>
      </c>
      <c r="L10" s="93" t="s">
        <v>70</v>
      </c>
      <c r="M10" s="94">
        <v>3245</v>
      </c>
      <c r="N10" s="107"/>
    </row>
    <row r="11" s="83" customFormat="1" ht="16" customHeight="1" spans="1:14">
      <c r="A11" s="96"/>
      <c r="B11" s="91"/>
      <c r="C11" s="92" t="s">
        <v>18</v>
      </c>
      <c r="D11" s="92"/>
      <c r="E11" s="16">
        <v>2533</v>
      </c>
      <c r="F11" s="93" t="s">
        <v>70</v>
      </c>
      <c r="G11" s="94">
        <v>2815</v>
      </c>
      <c r="H11" s="95">
        <v>2856</v>
      </c>
      <c r="I11" s="93" t="s">
        <v>70</v>
      </c>
      <c r="J11" s="94">
        <v>3174</v>
      </c>
      <c r="K11" s="95">
        <v>3160</v>
      </c>
      <c r="L11" s="93" t="s">
        <v>70</v>
      </c>
      <c r="M11" s="94">
        <v>3512</v>
      </c>
      <c r="N11" s="107"/>
    </row>
    <row r="12" s="83" customFormat="1" ht="33" customHeight="1" spans="1:14">
      <c r="A12" s="96"/>
      <c r="B12" s="91"/>
      <c r="C12" s="92" t="s">
        <v>19</v>
      </c>
      <c r="D12" s="92"/>
      <c r="E12" s="16">
        <v>1086</v>
      </c>
      <c r="F12" s="93" t="s">
        <v>70</v>
      </c>
      <c r="G12" s="94">
        <v>1206</v>
      </c>
      <c r="H12" s="95">
        <v>1224</v>
      </c>
      <c r="I12" s="93" t="s">
        <v>70</v>
      </c>
      <c r="J12" s="94">
        <v>1360</v>
      </c>
      <c r="K12" s="95">
        <v>1354</v>
      </c>
      <c r="L12" s="93" t="s">
        <v>70</v>
      </c>
      <c r="M12" s="94">
        <v>1505</v>
      </c>
      <c r="N12" s="107" t="s">
        <v>20</v>
      </c>
    </row>
    <row r="13" s="83" customFormat="1" ht="16" customHeight="1" spans="1:14">
      <c r="A13" s="96"/>
      <c r="B13" s="97" t="s">
        <v>21</v>
      </c>
      <c r="C13" s="92" t="s">
        <v>22</v>
      </c>
      <c r="D13" s="92" t="s">
        <v>23</v>
      </c>
      <c r="E13" s="14">
        <v>1914</v>
      </c>
      <c r="F13" s="93" t="s">
        <v>70</v>
      </c>
      <c r="G13" s="94">
        <v>2127</v>
      </c>
      <c r="H13" s="95">
        <v>2165</v>
      </c>
      <c r="I13" s="93" t="s">
        <v>70</v>
      </c>
      <c r="J13" s="94">
        <v>2406</v>
      </c>
      <c r="K13" s="95">
        <v>2243</v>
      </c>
      <c r="L13" s="93" t="s">
        <v>70</v>
      </c>
      <c r="M13" s="94">
        <v>2492</v>
      </c>
      <c r="N13" s="13" t="s">
        <v>73</v>
      </c>
    </row>
    <row r="14" s="83" customFormat="1" ht="16" customHeight="1" spans="1:14">
      <c r="A14" s="96"/>
      <c r="B14" s="97"/>
      <c r="C14" s="92"/>
      <c r="D14" s="92" t="s">
        <v>25</v>
      </c>
      <c r="E14" s="16">
        <v>2158</v>
      </c>
      <c r="F14" s="93" t="s">
        <v>70</v>
      </c>
      <c r="G14" s="94">
        <v>2398</v>
      </c>
      <c r="H14" s="95">
        <v>2441</v>
      </c>
      <c r="I14" s="93" t="s">
        <v>70</v>
      </c>
      <c r="J14" s="94">
        <v>2713</v>
      </c>
      <c r="K14" s="95">
        <v>2529</v>
      </c>
      <c r="L14" s="93" t="s">
        <v>70</v>
      </c>
      <c r="M14" s="94">
        <v>2810</v>
      </c>
      <c r="N14" s="13"/>
    </row>
    <row r="15" s="83" customFormat="1" ht="16" customHeight="1" spans="1:14">
      <c r="A15" s="96"/>
      <c r="B15" s="97"/>
      <c r="C15" s="92" t="s">
        <v>26</v>
      </c>
      <c r="D15" s="92"/>
      <c r="E15" s="16">
        <v>2085</v>
      </c>
      <c r="F15" s="93" t="s">
        <v>70</v>
      </c>
      <c r="G15" s="94">
        <v>2317</v>
      </c>
      <c r="H15" s="95">
        <v>2359</v>
      </c>
      <c r="I15" s="93" t="s">
        <v>70</v>
      </c>
      <c r="J15" s="94">
        <v>2621</v>
      </c>
      <c r="K15" s="95">
        <v>2444</v>
      </c>
      <c r="L15" s="93" t="s">
        <v>70</v>
      </c>
      <c r="M15" s="94">
        <v>2715</v>
      </c>
      <c r="N15" s="13"/>
    </row>
    <row r="16" s="83" customFormat="1" ht="16" customHeight="1" spans="1:14">
      <c r="A16" s="96"/>
      <c r="B16" s="97"/>
      <c r="C16" s="92" t="s">
        <v>27</v>
      </c>
      <c r="D16" s="92"/>
      <c r="E16" s="16">
        <v>1862</v>
      </c>
      <c r="F16" s="93" t="s">
        <v>70</v>
      </c>
      <c r="G16" s="94">
        <v>2069</v>
      </c>
      <c r="H16" s="95">
        <v>2106</v>
      </c>
      <c r="I16" s="93" t="s">
        <v>70</v>
      </c>
      <c r="J16" s="94">
        <v>2341</v>
      </c>
      <c r="K16" s="95">
        <v>2182</v>
      </c>
      <c r="L16" s="93" t="s">
        <v>70</v>
      </c>
      <c r="M16" s="94">
        <v>2425</v>
      </c>
      <c r="N16" s="13"/>
    </row>
    <row r="17" s="83" customFormat="1" ht="16" customHeight="1" spans="1:14">
      <c r="A17" s="96"/>
      <c r="B17" s="97"/>
      <c r="C17" s="92" t="s">
        <v>74</v>
      </c>
      <c r="D17" s="92" t="s">
        <v>29</v>
      </c>
      <c r="E17" s="16">
        <v>1556</v>
      </c>
      <c r="F17" s="93" t="s">
        <v>70</v>
      </c>
      <c r="G17" s="94">
        <v>1729</v>
      </c>
      <c r="H17" s="95">
        <v>1760</v>
      </c>
      <c r="I17" s="93" t="s">
        <v>70</v>
      </c>
      <c r="J17" s="94">
        <v>1955</v>
      </c>
      <c r="K17" s="95">
        <v>1823</v>
      </c>
      <c r="L17" s="93" t="s">
        <v>70</v>
      </c>
      <c r="M17" s="94">
        <v>2026</v>
      </c>
      <c r="N17" s="13"/>
    </row>
    <row r="18" s="83" customFormat="1" ht="16" customHeight="1" spans="1:14">
      <c r="A18" s="96"/>
      <c r="B18" s="97"/>
      <c r="C18" s="92"/>
      <c r="D18" s="92" t="s">
        <v>30</v>
      </c>
      <c r="E18" s="16">
        <v>1599</v>
      </c>
      <c r="F18" s="93" t="s">
        <v>70</v>
      </c>
      <c r="G18" s="94">
        <v>1776</v>
      </c>
      <c r="H18" s="95">
        <v>1808</v>
      </c>
      <c r="I18" s="93" t="s">
        <v>70</v>
      </c>
      <c r="J18" s="94">
        <v>2009</v>
      </c>
      <c r="K18" s="95">
        <v>1873</v>
      </c>
      <c r="L18" s="93" t="s">
        <v>70</v>
      </c>
      <c r="M18" s="94">
        <v>2081</v>
      </c>
      <c r="N18" s="13"/>
    </row>
    <row r="19" s="83" customFormat="1" ht="16" customHeight="1" spans="1:14">
      <c r="A19" s="96"/>
      <c r="B19" s="97"/>
      <c r="C19" s="92"/>
      <c r="D19" s="92" t="s">
        <v>31</v>
      </c>
      <c r="E19" s="16">
        <v>1648</v>
      </c>
      <c r="F19" s="93" t="s">
        <v>70</v>
      </c>
      <c r="G19" s="94">
        <v>1831</v>
      </c>
      <c r="H19" s="95">
        <v>1864</v>
      </c>
      <c r="I19" s="93" t="s">
        <v>70</v>
      </c>
      <c r="J19" s="94">
        <v>2072</v>
      </c>
      <c r="K19" s="95">
        <v>1931</v>
      </c>
      <c r="L19" s="93" t="s">
        <v>70</v>
      </c>
      <c r="M19" s="94">
        <v>2146</v>
      </c>
      <c r="N19" s="13"/>
    </row>
    <row r="20" s="83" customFormat="1" ht="16" customHeight="1" spans="1:14">
      <c r="A20" s="96"/>
      <c r="B20" s="97"/>
      <c r="C20" s="92"/>
      <c r="D20" s="92" t="s">
        <v>32</v>
      </c>
      <c r="E20" s="20">
        <v>1677</v>
      </c>
      <c r="F20" s="93" t="s">
        <v>70</v>
      </c>
      <c r="G20" s="94">
        <v>1864</v>
      </c>
      <c r="H20" s="95">
        <v>1897</v>
      </c>
      <c r="I20" s="93" t="s">
        <v>70</v>
      </c>
      <c r="J20" s="94">
        <v>2108</v>
      </c>
      <c r="K20" s="95">
        <v>1965</v>
      </c>
      <c r="L20" s="93" t="s">
        <v>70</v>
      </c>
      <c r="M20" s="94">
        <v>2184</v>
      </c>
      <c r="N20" s="13"/>
    </row>
    <row r="21" s="83" customFormat="1" ht="16" customHeight="1" spans="1:14">
      <c r="A21" s="96"/>
      <c r="B21" s="97"/>
      <c r="C21" s="92"/>
      <c r="D21" s="73" t="s">
        <v>33</v>
      </c>
      <c r="E21" s="95">
        <v>1797</v>
      </c>
      <c r="F21" s="93" t="s">
        <v>70</v>
      </c>
      <c r="G21" s="94">
        <v>1997</v>
      </c>
      <c r="H21" s="95">
        <v>2033</v>
      </c>
      <c r="I21" s="93" t="s">
        <v>70</v>
      </c>
      <c r="J21" s="94">
        <v>2259</v>
      </c>
      <c r="K21" s="95">
        <v>2106</v>
      </c>
      <c r="L21" s="93" t="s">
        <v>70</v>
      </c>
      <c r="M21" s="94">
        <v>2340</v>
      </c>
      <c r="N21" s="13"/>
    </row>
    <row r="22" s="83" customFormat="1" ht="16" customHeight="1" spans="1:14">
      <c r="A22" s="96"/>
      <c r="B22" s="97"/>
      <c r="C22" s="92"/>
      <c r="D22" s="73" t="s">
        <v>34</v>
      </c>
      <c r="E22" s="98">
        <v>1965</v>
      </c>
      <c r="F22" s="93" t="s">
        <v>70</v>
      </c>
      <c r="G22" s="94">
        <v>2184</v>
      </c>
      <c r="H22" s="95">
        <v>2223</v>
      </c>
      <c r="I22" s="93" t="s">
        <v>70</v>
      </c>
      <c r="J22" s="94">
        <v>2470</v>
      </c>
      <c r="K22" s="95">
        <v>2303</v>
      </c>
      <c r="L22" s="93" t="s">
        <v>70</v>
      </c>
      <c r="M22" s="94">
        <v>2559</v>
      </c>
      <c r="N22" s="13"/>
    </row>
    <row r="23" s="83" customFormat="1" ht="16.9" customHeight="1" spans="1:14">
      <c r="A23" s="96"/>
      <c r="B23" s="97"/>
      <c r="C23" s="92" t="s">
        <v>35</v>
      </c>
      <c r="D23" s="92" t="s">
        <v>29</v>
      </c>
      <c r="E23" s="16">
        <v>1971</v>
      </c>
      <c r="F23" s="93" t="s">
        <v>70</v>
      </c>
      <c r="G23" s="94">
        <v>2190</v>
      </c>
      <c r="H23" s="95">
        <v>2229</v>
      </c>
      <c r="I23" s="93" t="s">
        <v>70</v>
      </c>
      <c r="J23" s="94">
        <v>2477</v>
      </c>
      <c r="K23" s="95">
        <v>2310</v>
      </c>
      <c r="L23" s="93" t="s">
        <v>70</v>
      </c>
      <c r="M23" s="94">
        <v>2566</v>
      </c>
      <c r="N23" s="107" t="s">
        <v>75</v>
      </c>
    </row>
    <row r="24" s="83" customFormat="1" ht="19.15" customHeight="1" spans="1:14">
      <c r="A24" s="96"/>
      <c r="B24" s="97"/>
      <c r="C24" s="92"/>
      <c r="D24" s="92" t="s">
        <v>37</v>
      </c>
      <c r="E24" s="16">
        <v>1684</v>
      </c>
      <c r="F24" s="93" t="s">
        <v>70</v>
      </c>
      <c r="G24" s="94">
        <v>1871</v>
      </c>
      <c r="H24" s="95">
        <v>1905</v>
      </c>
      <c r="I24" s="93" t="s">
        <v>70</v>
      </c>
      <c r="J24" s="94">
        <v>2117</v>
      </c>
      <c r="K24" s="95">
        <v>1974</v>
      </c>
      <c r="L24" s="93" t="s">
        <v>70</v>
      </c>
      <c r="M24" s="94">
        <v>2193</v>
      </c>
      <c r="N24" s="107"/>
    </row>
    <row r="25" s="83" customFormat="1" ht="18" customHeight="1" spans="1:14">
      <c r="A25" s="96"/>
      <c r="B25" s="97"/>
      <c r="C25" s="92"/>
      <c r="D25" s="92" t="s">
        <v>38</v>
      </c>
      <c r="E25" s="16">
        <v>1752</v>
      </c>
      <c r="F25" s="93" t="s">
        <v>70</v>
      </c>
      <c r="G25" s="94">
        <v>1947</v>
      </c>
      <c r="H25" s="95">
        <v>1982</v>
      </c>
      <c r="I25" s="93" t="s">
        <v>70</v>
      </c>
      <c r="J25" s="94">
        <v>2202</v>
      </c>
      <c r="K25" s="95">
        <v>2053</v>
      </c>
      <c r="L25" s="93" t="s">
        <v>70</v>
      </c>
      <c r="M25" s="94">
        <v>2282</v>
      </c>
      <c r="N25" s="107"/>
    </row>
    <row r="26" s="83" customFormat="1" ht="12.75" spans="1:14">
      <c r="A26" s="96"/>
      <c r="B26" s="97"/>
      <c r="C26" s="92"/>
      <c r="D26" s="73" t="s">
        <v>39</v>
      </c>
      <c r="E26" s="16">
        <v>1797</v>
      </c>
      <c r="F26" s="93" t="s">
        <v>70</v>
      </c>
      <c r="G26" s="94">
        <v>1997</v>
      </c>
      <c r="H26" s="95">
        <v>2033</v>
      </c>
      <c r="I26" s="93" t="s">
        <v>70</v>
      </c>
      <c r="J26" s="94">
        <v>2259</v>
      </c>
      <c r="K26" s="95">
        <v>2106</v>
      </c>
      <c r="L26" s="93" t="s">
        <v>70</v>
      </c>
      <c r="M26" s="94">
        <v>2340</v>
      </c>
      <c r="N26" s="107"/>
    </row>
    <row r="27" s="83" customFormat="1" ht="32" customHeight="1" spans="1:14">
      <c r="A27" s="99"/>
      <c r="B27" s="97"/>
      <c r="C27" s="92"/>
      <c r="D27" s="73" t="s">
        <v>34</v>
      </c>
      <c r="E27" s="16">
        <v>1969</v>
      </c>
      <c r="F27" s="93" t="s">
        <v>70</v>
      </c>
      <c r="G27" s="94">
        <v>2188</v>
      </c>
      <c r="H27" s="95">
        <v>2227</v>
      </c>
      <c r="I27" s="93" t="s">
        <v>70</v>
      </c>
      <c r="J27" s="94">
        <v>2475</v>
      </c>
      <c r="K27" s="95">
        <v>2307</v>
      </c>
      <c r="L27" s="93" t="s">
        <v>70</v>
      </c>
      <c r="M27" s="94">
        <v>2564</v>
      </c>
      <c r="N27" s="107"/>
    </row>
    <row r="28" s="83" customFormat="1" ht="87" customHeight="1" spans="1:14">
      <c r="A28" s="90" t="s">
        <v>6</v>
      </c>
      <c r="B28" s="91" t="s">
        <v>40</v>
      </c>
      <c r="C28" s="73" t="s">
        <v>41</v>
      </c>
      <c r="D28" s="73"/>
      <c r="E28" s="100">
        <v>915</v>
      </c>
      <c r="F28" s="100"/>
      <c r="G28" s="100"/>
      <c r="H28" s="100">
        <v>1034</v>
      </c>
      <c r="I28" s="100"/>
      <c r="J28" s="100"/>
      <c r="K28" s="100">
        <v>1071</v>
      </c>
      <c r="L28" s="100"/>
      <c r="M28" s="100"/>
      <c r="N28" s="108" t="s">
        <v>76</v>
      </c>
    </row>
    <row r="29" s="83" customFormat="1" ht="28" customHeight="1" spans="1:14">
      <c r="A29" s="96"/>
      <c r="B29" s="91"/>
      <c r="C29" s="92" t="s">
        <v>43</v>
      </c>
      <c r="D29" s="92" t="s">
        <v>44</v>
      </c>
      <c r="E29" s="14">
        <v>474</v>
      </c>
      <c r="F29" s="93" t="s">
        <v>70</v>
      </c>
      <c r="G29" s="94">
        <v>527</v>
      </c>
      <c r="H29" s="95">
        <v>536</v>
      </c>
      <c r="I29" s="93" t="s">
        <v>70</v>
      </c>
      <c r="J29" s="94">
        <v>596</v>
      </c>
      <c r="K29" s="95">
        <v>556</v>
      </c>
      <c r="L29" s="93" t="s">
        <v>70</v>
      </c>
      <c r="M29" s="94">
        <v>617</v>
      </c>
      <c r="N29" s="109" t="s">
        <v>77</v>
      </c>
    </row>
    <row r="30" s="83" customFormat="1" ht="27" customHeight="1" spans="1:14">
      <c r="A30" s="96"/>
      <c r="B30" s="91"/>
      <c r="C30" s="92"/>
      <c r="D30" s="92" t="s">
        <v>46</v>
      </c>
      <c r="E30" s="16">
        <v>811</v>
      </c>
      <c r="F30" s="93" t="s">
        <v>70</v>
      </c>
      <c r="G30" s="94">
        <v>901</v>
      </c>
      <c r="H30" s="95">
        <v>917</v>
      </c>
      <c r="I30" s="93" t="s">
        <v>70</v>
      </c>
      <c r="J30" s="94">
        <v>1019</v>
      </c>
      <c r="K30" s="95">
        <v>950</v>
      </c>
      <c r="L30" s="93" t="s">
        <v>70</v>
      </c>
      <c r="M30" s="94">
        <v>1055</v>
      </c>
      <c r="N30" s="107"/>
    </row>
    <row r="31" s="83" customFormat="1" ht="17" customHeight="1" spans="1:14">
      <c r="A31" s="99"/>
      <c r="B31" s="92" t="s">
        <v>47</v>
      </c>
      <c r="C31" s="92"/>
      <c r="D31" s="92"/>
      <c r="E31" s="16">
        <v>4242</v>
      </c>
      <c r="F31" s="93" t="s">
        <v>70</v>
      </c>
      <c r="G31" s="94">
        <v>4713</v>
      </c>
      <c r="H31" s="95">
        <v>4798</v>
      </c>
      <c r="I31" s="93" t="s">
        <v>70</v>
      </c>
      <c r="J31" s="94">
        <v>5331</v>
      </c>
      <c r="K31" s="95">
        <v>4970</v>
      </c>
      <c r="L31" s="93" t="s">
        <v>70</v>
      </c>
      <c r="M31" s="94">
        <v>5523</v>
      </c>
      <c r="N31" s="107" t="s">
        <v>48</v>
      </c>
    </row>
    <row r="32" s="83" customFormat="1" ht="16" customHeight="1" spans="1:14">
      <c r="A32" s="91" t="s">
        <v>49</v>
      </c>
      <c r="B32" s="91" t="s">
        <v>50</v>
      </c>
      <c r="C32" s="73" t="s">
        <v>51</v>
      </c>
      <c r="D32" s="73" t="s">
        <v>52</v>
      </c>
      <c r="E32" s="16">
        <v>1621</v>
      </c>
      <c r="F32" s="93" t="s">
        <v>70</v>
      </c>
      <c r="G32" s="94">
        <v>1801</v>
      </c>
      <c r="H32" s="95">
        <v>1834</v>
      </c>
      <c r="I32" s="93" t="s">
        <v>70</v>
      </c>
      <c r="J32" s="94">
        <v>2038</v>
      </c>
      <c r="K32" s="95">
        <v>1900</v>
      </c>
      <c r="L32" s="93" t="s">
        <v>70</v>
      </c>
      <c r="M32" s="94">
        <v>2111</v>
      </c>
      <c r="N32" s="13" t="s">
        <v>78</v>
      </c>
    </row>
    <row r="33" s="83" customFormat="1" ht="16" customHeight="1" spans="1:14">
      <c r="A33" s="91"/>
      <c r="B33" s="91"/>
      <c r="C33" s="73"/>
      <c r="D33" s="73" t="s">
        <v>54</v>
      </c>
      <c r="E33" s="16">
        <v>1219</v>
      </c>
      <c r="F33" s="93" t="s">
        <v>70</v>
      </c>
      <c r="G33" s="94">
        <v>1354</v>
      </c>
      <c r="H33" s="95">
        <v>1379</v>
      </c>
      <c r="I33" s="93" t="s">
        <v>70</v>
      </c>
      <c r="J33" s="94">
        <v>1532</v>
      </c>
      <c r="K33" s="95">
        <v>1428</v>
      </c>
      <c r="L33" s="93" t="s">
        <v>70</v>
      </c>
      <c r="M33" s="94">
        <v>1587</v>
      </c>
      <c r="N33" s="13"/>
    </row>
    <row r="34" s="83" customFormat="1" ht="16" customHeight="1" spans="1:14">
      <c r="A34" s="91"/>
      <c r="B34" s="91"/>
      <c r="C34" s="13" t="s">
        <v>55</v>
      </c>
      <c r="D34" s="13"/>
      <c r="E34" s="16">
        <v>364</v>
      </c>
      <c r="F34" s="93" t="s">
        <v>70</v>
      </c>
      <c r="G34" s="94">
        <v>404</v>
      </c>
      <c r="H34" s="95">
        <v>412</v>
      </c>
      <c r="I34" s="93" t="s">
        <v>70</v>
      </c>
      <c r="J34" s="94">
        <v>457</v>
      </c>
      <c r="K34" s="95">
        <v>426</v>
      </c>
      <c r="L34" s="93" t="s">
        <v>70</v>
      </c>
      <c r="M34" s="94">
        <v>474</v>
      </c>
      <c r="N34" s="13"/>
    </row>
    <row r="35" s="83" customFormat="1" ht="16" customHeight="1" spans="1:14">
      <c r="A35" s="91"/>
      <c r="B35" s="91"/>
      <c r="C35" s="73" t="s">
        <v>56</v>
      </c>
      <c r="D35" s="73"/>
      <c r="E35" s="20">
        <v>1508</v>
      </c>
      <c r="F35" s="93" t="s">
        <v>70</v>
      </c>
      <c r="G35" s="94">
        <v>1676</v>
      </c>
      <c r="H35" s="95">
        <v>1706</v>
      </c>
      <c r="I35" s="93" t="s">
        <v>70</v>
      </c>
      <c r="J35" s="94">
        <v>1895</v>
      </c>
      <c r="K35" s="95">
        <v>1767</v>
      </c>
      <c r="L35" s="93" t="s">
        <v>70</v>
      </c>
      <c r="M35" s="94">
        <v>1964</v>
      </c>
      <c r="N35" s="13"/>
    </row>
    <row r="36" s="83" customFormat="1" ht="39" customHeight="1" spans="1:14">
      <c r="A36" s="91"/>
      <c r="B36" s="91"/>
      <c r="C36" s="73" t="s">
        <v>57</v>
      </c>
      <c r="D36" s="73"/>
      <c r="E36" s="100">
        <v>107</v>
      </c>
      <c r="F36" s="100"/>
      <c r="G36" s="100"/>
      <c r="H36" s="100">
        <v>120</v>
      </c>
      <c r="I36" s="100"/>
      <c r="J36" s="100"/>
      <c r="K36" s="100">
        <v>125</v>
      </c>
      <c r="L36" s="100"/>
      <c r="M36" s="100"/>
      <c r="N36" s="13" t="s">
        <v>58</v>
      </c>
    </row>
    <row r="37" s="83" customFormat="1" ht="18" customHeight="1" spans="1:14">
      <c r="A37" s="91"/>
      <c r="B37" s="97" t="s">
        <v>59</v>
      </c>
      <c r="C37" s="92" t="s">
        <v>60</v>
      </c>
      <c r="D37" s="92" t="s">
        <v>61</v>
      </c>
      <c r="E37" s="14">
        <v>573</v>
      </c>
      <c r="F37" s="93" t="s">
        <v>70</v>
      </c>
      <c r="G37" s="94">
        <v>636</v>
      </c>
      <c r="H37" s="95">
        <v>648</v>
      </c>
      <c r="I37" s="93" t="s">
        <v>70</v>
      </c>
      <c r="J37" s="94">
        <v>720</v>
      </c>
      <c r="K37" s="95">
        <v>671</v>
      </c>
      <c r="L37" s="93" t="s">
        <v>70</v>
      </c>
      <c r="M37" s="94">
        <v>745</v>
      </c>
      <c r="N37" s="109" t="s">
        <v>79</v>
      </c>
    </row>
    <row r="38" s="83" customFormat="1" ht="27" customHeight="1" spans="1:14">
      <c r="A38" s="91"/>
      <c r="B38" s="97"/>
      <c r="C38" s="92"/>
      <c r="D38" s="92" t="s">
        <v>63</v>
      </c>
      <c r="E38" s="16">
        <v>1802</v>
      </c>
      <c r="F38" s="93" t="s">
        <v>70</v>
      </c>
      <c r="G38" s="94">
        <v>2002</v>
      </c>
      <c r="H38" s="95">
        <v>2038</v>
      </c>
      <c r="I38" s="93" t="s">
        <v>70</v>
      </c>
      <c r="J38" s="94">
        <v>2265</v>
      </c>
      <c r="K38" s="95">
        <v>2112</v>
      </c>
      <c r="L38" s="93" t="s">
        <v>70</v>
      </c>
      <c r="M38" s="94">
        <v>2346</v>
      </c>
      <c r="N38" s="107"/>
    </row>
    <row r="39" s="83" customFormat="1" ht="20" customHeight="1" spans="1:14">
      <c r="A39" s="91"/>
      <c r="B39" s="97"/>
      <c r="C39" s="54" t="s">
        <v>80</v>
      </c>
      <c r="D39" s="101"/>
      <c r="E39" s="17">
        <v>205</v>
      </c>
      <c r="F39" s="102"/>
      <c r="G39" s="103">
        <v>228</v>
      </c>
      <c r="H39" s="104">
        <v>231</v>
      </c>
      <c r="I39" s="102" t="s">
        <v>70</v>
      </c>
      <c r="J39" s="103">
        <v>256</v>
      </c>
      <c r="K39" s="104">
        <v>240</v>
      </c>
      <c r="L39" s="102"/>
      <c r="M39" s="103">
        <v>266</v>
      </c>
      <c r="N39" s="110" t="s">
        <v>81</v>
      </c>
    </row>
    <row r="40" s="83" customFormat="1" ht="30" customHeight="1" spans="1:14">
      <c r="A40" s="91"/>
      <c r="B40" s="97"/>
      <c r="C40" s="92" t="s">
        <v>64</v>
      </c>
      <c r="D40" s="92"/>
      <c r="E40" s="16">
        <v>21</v>
      </c>
      <c r="F40" s="93" t="s">
        <v>70</v>
      </c>
      <c r="G40" s="94">
        <v>23</v>
      </c>
      <c r="H40" s="95">
        <v>24</v>
      </c>
      <c r="I40" s="93" t="s">
        <v>70</v>
      </c>
      <c r="J40" s="94">
        <v>26</v>
      </c>
      <c r="K40" s="95">
        <v>24</v>
      </c>
      <c r="L40" s="93" t="s">
        <v>70</v>
      </c>
      <c r="M40" s="94">
        <v>27</v>
      </c>
      <c r="N40" s="107" t="s">
        <v>65</v>
      </c>
    </row>
    <row r="41" s="84" customFormat="1" ht="20.25" spans="2:7">
      <c r="B41" s="85"/>
      <c r="C41" s="85"/>
      <c r="D41" s="85"/>
      <c r="G41" s="105"/>
    </row>
    <row r="42" s="84" customFormat="1" ht="20.25" spans="2:4">
      <c r="B42" s="85"/>
      <c r="C42" s="85"/>
      <c r="D42" s="85"/>
    </row>
    <row r="43" s="84" customFormat="1" ht="20.25" spans="2:12">
      <c r="B43" s="85"/>
      <c r="C43" s="85"/>
      <c r="D43" s="85"/>
      <c r="E43" s="106"/>
      <c r="F43" s="106"/>
      <c r="G43" s="106"/>
      <c r="H43" s="106"/>
      <c r="I43" s="106"/>
      <c r="K43" s="106"/>
      <c r="L43" s="106"/>
    </row>
  </sheetData>
  <mergeCells count="52">
    <mergeCell ref="A1:B1"/>
    <mergeCell ref="C1:N1"/>
    <mergeCell ref="E2:M2"/>
    <mergeCell ref="E3:G3"/>
    <mergeCell ref="H3:J3"/>
    <mergeCell ref="K3:M3"/>
    <mergeCell ref="C4:D4"/>
    <mergeCell ref="C9:D9"/>
    <mergeCell ref="C10:D10"/>
    <mergeCell ref="C11:D11"/>
    <mergeCell ref="C12:D12"/>
    <mergeCell ref="C15:D15"/>
    <mergeCell ref="C16:D16"/>
    <mergeCell ref="C28:D28"/>
    <mergeCell ref="E28:G28"/>
    <mergeCell ref="H28:J28"/>
    <mergeCell ref="K28:M28"/>
    <mergeCell ref="B31:D31"/>
    <mergeCell ref="C34:D34"/>
    <mergeCell ref="C35:D35"/>
    <mergeCell ref="C36:D36"/>
    <mergeCell ref="E36:G36"/>
    <mergeCell ref="H36:J36"/>
    <mergeCell ref="K36:M36"/>
    <mergeCell ref="C39:D39"/>
    <mergeCell ref="C40:D40"/>
    <mergeCell ref="A2:A3"/>
    <mergeCell ref="A4:A27"/>
    <mergeCell ref="A28:A31"/>
    <mergeCell ref="A32:A40"/>
    <mergeCell ref="B4:B8"/>
    <mergeCell ref="B9:B12"/>
    <mergeCell ref="B13:B27"/>
    <mergeCell ref="B28:B30"/>
    <mergeCell ref="B32:B36"/>
    <mergeCell ref="B37:B40"/>
    <mergeCell ref="C5:C8"/>
    <mergeCell ref="C13:C14"/>
    <mergeCell ref="C17:C22"/>
    <mergeCell ref="C23:C27"/>
    <mergeCell ref="C29:C30"/>
    <mergeCell ref="C32:C33"/>
    <mergeCell ref="C37:C38"/>
    <mergeCell ref="N2:N3"/>
    <mergeCell ref="N4:N8"/>
    <mergeCell ref="N9:N11"/>
    <mergeCell ref="N13:N22"/>
    <mergeCell ref="N23:N27"/>
    <mergeCell ref="N29:N30"/>
    <mergeCell ref="N32:N35"/>
    <mergeCell ref="N37:N38"/>
    <mergeCell ref="B2:D3"/>
  </mergeCells>
  <printOptions horizontalCentered="1"/>
  <pageMargins left="0.251388888888889" right="0.251388888888889" top="0.357638888888889" bottom="0.357638888888889" header="0.298611111111111" footer="0.298611111111111"/>
  <pageSetup paperSize="9" firstPageNumber="4294963191" orientation="landscape" useFirstPageNumber="1" horizontalDpi="6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27"/>
  <sheetViews>
    <sheetView view="pageBreakPreview" zoomScaleNormal="115" zoomScaleSheetLayoutView="100" workbookViewId="0">
      <selection activeCell="A1" sqref="A1:L1"/>
    </sheetView>
  </sheetViews>
  <sheetFormatPr defaultColWidth="9" defaultRowHeight="15" customHeight="1"/>
  <cols>
    <col min="1" max="1" width="3.375" style="35" customWidth="1"/>
    <col min="2" max="2" width="5.25" style="35" customWidth="1"/>
    <col min="3" max="3" width="22.225" style="35" customWidth="1"/>
    <col min="4" max="5" width="4.625" style="35" customWidth="1"/>
    <col min="6" max="10" width="10.9666666666667" style="35" customWidth="1"/>
    <col min="11" max="11" width="10.9666666666667" style="50" customWidth="1"/>
    <col min="12" max="12" width="25.4166666666667" style="35" customWidth="1"/>
    <col min="13" max="13" width="9" style="35" customWidth="1"/>
    <col min="14" max="16384" width="9" style="35"/>
  </cols>
  <sheetData>
    <row r="1" ht="22" customHeight="1" spans="1:12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69"/>
      <c r="L1" s="1"/>
    </row>
    <row r="2" ht="22.15" customHeight="1" spans="1:12">
      <c r="A2" s="51" t="s">
        <v>83</v>
      </c>
      <c r="B2" s="51"/>
      <c r="C2" s="51"/>
      <c r="D2" s="51"/>
      <c r="E2" s="51"/>
      <c r="F2" s="51"/>
      <c r="G2" s="51"/>
      <c r="H2" s="51"/>
      <c r="I2" s="51"/>
      <c r="J2" s="51"/>
      <c r="K2" s="70"/>
      <c r="L2" s="51"/>
    </row>
    <row r="3" customHeight="1" spans="1:12">
      <c r="A3" s="3" t="s">
        <v>84</v>
      </c>
      <c r="B3" s="3"/>
      <c r="C3" s="3"/>
      <c r="D3" s="3"/>
      <c r="E3" s="3"/>
      <c r="F3" s="3"/>
      <c r="G3" s="3"/>
      <c r="H3" s="3"/>
      <c r="I3" s="3"/>
      <c r="J3" s="3"/>
      <c r="K3" s="71"/>
      <c r="L3" s="3"/>
    </row>
    <row r="4" ht="16.15" customHeight="1" spans="1:12">
      <c r="A4" s="8" t="s">
        <v>85</v>
      </c>
      <c r="B4" s="8"/>
      <c r="C4" s="8"/>
      <c r="D4" s="52" t="s">
        <v>86</v>
      </c>
      <c r="E4" s="53"/>
      <c r="F4" s="52" t="s">
        <v>87</v>
      </c>
      <c r="G4" s="53"/>
      <c r="H4" s="52" t="s">
        <v>88</v>
      </c>
      <c r="I4" s="53"/>
      <c r="J4" s="52" t="s">
        <v>89</v>
      </c>
      <c r="K4" s="72"/>
      <c r="L4" s="73" t="s">
        <v>90</v>
      </c>
    </row>
    <row r="5" ht="28" customHeight="1" spans="1:12">
      <c r="A5" s="8"/>
      <c r="B5" s="8"/>
      <c r="C5" s="8"/>
      <c r="D5" s="9" t="s">
        <v>91</v>
      </c>
      <c r="E5" s="52" t="s">
        <v>92</v>
      </c>
      <c r="F5" s="54" t="s">
        <v>93</v>
      </c>
      <c r="G5" s="52" t="s">
        <v>94</v>
      </c>
      <c r="H5" s="54" t="s">
        <v>93</v>
      </c>
      <c r="I5" s="52" t="s">
        <v>94</v>
      </c>
      <c r="J5" s="54" t="s">
        <v>93</v>
      </c>
      <c r="K5" s="59" t="s">
        <v>94</v>
      </c>
      <c r="L5" s="73"/>
    </row>
    <row r="6" customHeight="1" spans="1:12">
      <c r="A6" s="55" t="s">
        <v>95</v>
      </c>
      <c r="B6" s="56" t="s">
        <v>96</v>
      </c>
      <c r="C6" s="57" t="s">
        <v>97</v>
      </c>
      <c r="D6" s="9">
        <v>3</v>
      </c>
      <c r="E6" s="9" t="s">
        <v>98</v>
      </c>
      <c r="F6" s="58">
        <v>1714</v>
      </c>
      <c r="G6" s="59">
        <f>ROUND(F6*D6,0)</f>
        <v>5142</v>
      </c>
      <c r="H6" s="60">
        <v>1939</v>
      </c>
      <c r="I6" s="59">
        <f>ROUND(H6*D6,0)</f>
        <v>5817</v>
      </c>
      <c r="J6" s="60">
        <v>2009</v>
      </c>
      <c r="K6" s="59">
        <f>ROUND(J6*D6,0)</f>
        <v>6027</v>
      </c>
      <c r="L6" s="74" t="s">
        <v>99</v>
      </c>
    </row>
    <row r="7" customHeight="1" spans="1:12">
      <c r="A7" s="61"/>
      <c r="B7" s="62"/>
      <c r="C7" s="57" t="s">
        <v>100</v>
      </c>
      <c r="D7" s="9">
        <v>20</v>
      </c>
      <c r="E7" s="9" t="s">
        <v>101</v>
      </c>
      <c r="F7" s="63">
        <v>131</v>
      </c>
      <c r="G7" s="59">
        <f t="shared" ref="G7:G25" si="0">ROUND(F7*D7,0)</f>
        <v>2620</v>
      </c>
      <c r="H7" s="60">
        <v>148</v>
      </c>
      <c r="I7" s="59">
        <f t="shared" ref="I7:I25" si="1">ROUND(H7*D7,0)</f>
        <v>2960</v>
      </c>
      <c r="J7" s="60">
        <v>153</v>
      </c>
      <c r="K7" s="59">
        <f t="shared" ref="K7:K25" si="2">ROUND(J7*D7,0)</f>
        <v>3060</v>
      </c>
      <c r="L7" s="75"/>
    </row>
    <row r="8" ht="14.25" spans="1:12">
      <c r="A8" s="61"/>
      <c r="B8" s="62"/>
      <c r="C8" s="57" t="s">
        <v>102</v>
      </c>
      <c r="D8" s="9">
        <v>250</v>
      </c>
      <c r="E8" s="9" t="s">
        <v>101</v>
      </c>
      <c r="F8" s="63">
        <v>31</v>
      </c>
      <c r="G8" s="59">
        <f t="shared" si="0"/>
        <v>7750</v>
      </c>
      <c r="H8" s="60">
        <v>35</v>
      </c>
      <c r="I8" s="59">
        <f t="shared" si="1"/>
        <v>8750</v>
      </c>
      <c r="J8" s="60">
        <v>36</v>
      </c>
      <c r="K8" s="59">
        <f t="shared" si="2"/>
        <v>9000</v>
      </c>
      <c r="L8" s="75"/>
    </row>
    <row r="9" ht="24" spans="1:12">
      <c r="A9" s="61"/>
      <c r="B9" s="62"/>
      <c r="C9" s="57" t="s">
        <v>103</v>
      </c>
      <c r="D9" s="9">
        <v>40</v>
      </c>
      <c r="E9" s="9" t="s">
        <v>101</v>
      </c>
      <c r="F9" s="63">
        <v>217</v>
      </c>
      <c r="G9" s="59">
        <f t="shared" si="0"/>
        <v>8680</v>
      </c>
      <c r="H9" s="60">
        <v>245</v>
      </c>
      <c r="I9" s="59">
        <f t="shared" si="1"/>
        <v>9800</v>
      </c>
      <c r="J9" s="60">
        <v>254</v>
      </c>
      <c r="K9" s="59">
        <f t="shared" si="2"/>
        <v>10160</v>
      </c>
      <c r="L9" s="75"/>
    </row>
    <row r="10" ht="14.25" spans="1:12">
      <c r="A10" s="61"/>
      <c r="B10" s="62"/>
      <c r="C10" s="57" t="s">
        <v>104</v>
      </c>
      <c r="D10" s="9">
        <v>40</v>
      </c>
      <c r="E10" s="9" t="s">
        <v>101</v>
      </c>
      <c r="F10" s="63">
        <v>240</v>
      </c>
      <c r="G10" s="59">
        <f t="shared" si="0"/>
        <v>9600</v>
      </c>
      <c r="H10" s="60">
        <v>271</v>
      </c>
      <c r="I10" s="59">
        <f t="shared" si="1"/>
        <v>10840</v>
      </c>
      <c r="J10" s="60">
        <v>281</v>
      </c>
      <c r="K10" s="59">
        <f t="shared" si="2"/>
        <v>11240</v>
      </c>
      <c r="L10" s="75"/>
    </row>
    <row r="11" ht="18" customHeight="1" spans="1:12">
      <c r="A11" s="61"/>
      <c r="B11" s="56" t="s">
        <v>105</v>
      </c>
      <c r="C11" s="57" t="s">
        <v>106</v>
      </c>
      <c r="D11" s="9">
        <v>1</v>
      </c>
      <c r="E11" s="9" t="s">
        <v>98</v>
      </c>
      <c r="F11" s="63">
        <v>1371</v>
      </c>
      <c r="G11" s="59">
        <f t="shared" si="0"/>
        <v>1371</v>
      </c>
      <c r="H11" s="60">
        <v>1551</v>
      </c>
      <c r="I11" s="59">
        <f t="shared" si="1"/>
        <v>1551</v>
      </c>
      <c r="J11" s="60">
        <v>1607</v>
      </c>
      <c r="K11" s="59">
        <f t="shared" si="2"/>
        <v>1607</v>
      </c>
      <c r="L11" s="76" t="s">
        <v>107</v>
      </c>
    </row>
    <row r="12" ht="18" customHeight="1" spans="1:12">
      <c r="A12" s="61"/>
      <c r="B12" s="62"/>
      <c r="C12" s="57" t="s">
        <v>108</v>
      </c>
      <c r="D12" s="9">
        <v>2</v>
      </c>
      <c r="E12" s="9" t="s">
        <v>98</v>
      </c>
      <c r="F12" s="63">
        <v>1120</v>
      </c>
      <c r="G12" s="59">
        <f t="shared" si="0"/>
        <v>2240</v>
      </c>
      <c r="H12" s="60">
        <v>1267</v>
      </c>
      <c r="I12" s="59">
        <f t="shared" si="1"/>
        <v>2534</v>
      </c>
      <c r="J12" s="60">
        <v>1313</v>
      </c>
      <c r="K12" s="59">
        <f t="shared" si="2"/>
        <v>2626</v>
      </c>
      <c r="L12" s="77"/>
    </row>
    <row r="13" ht="18" customHeight="1" spans="1:12">
      <c r="A13" s="61"/>
      <c r="B13" s="62"/>
      <c r="C13" s="57" t="s">
        <v>109</v>
      </c>
      <c r="D13" s="9">
        <v>14</v>
      </c>
      <c r="E13" s="9" t="s">
        <v>101</v>
      </c>
      <c r="F13" s="63">
        <v>137</v>
      </c>
      <c r="G13" s="59">
        <f t="shared" si="0"/>
        <v>1918</v>
      </c>
      <c r="H13" s="60">
        <v>155</v>
      </c>
      <c r="I13" s="59">
        <f t="shared" si="1"/>
        <v>2170</v>
      </c>
      <c r="J13" s="60">
        <v>161</v>
      </c>
      <c r="K13" s="59">
        <f t="shared" si="2"/>
        <v>2254</v>
      </c>
      <c r="L13" s="77"/>
    </row>
    <row r="14" ht="18" customHeight="1" spans="1:12">
      <c r="A14" s="61"/>
      <c r="B14" s="62"/>
      <c r="C14" s="57" t="s">
        <v>110</v>
      </c>
      <c r="D14" s="9">
        <v>51</v>
      </c>
      <c r="E14" s="9" t="s">
        <v>101</v>
      </c>
      <c r="F14" s="63">
        <v>137</v>
      </c>
      <c r="G14" s="59">
        <f t="shared" si="0"/>
        <v>6987</v>
      </c>
      <c r="H14" s="60">
        <v>155</v>
      </c>
      <c r="I14" s="59">
        <f t="shared" si="1"/>
        <v>7905</v>
      </c>
      <c r="J14" s="60">
        <v>161</v>
      </c>
      <c r="K14" s="59">
        <f t="shared" si="2"/>
        <v>8211</v>
      </c>
      <c r="L14" s="77"/>
    </row>
    <row r="15" ht="18" customHeight="1" spans="1:12">
      <c r="A15" s="61"/>
      <c r="B15" s="62"/>
      <c r="C15" s="57" t="s">
        <v>111</v>
      </c>
      <c r="D15" s="9">
        <v>24</v>
      </c>
      <c r="E15" s="9" t="s">
        <v>101</v>
      </c>
      <c r="F15" s="63">
        <v>160</v>
      </c>
      <c r="G15" s="59">
        <f t="shared" si="0"/>
        <v>3840</v>
      </c>
      <c r="H15" s="60">
        <v>181</v>
      </c>
      <c r="I15" s="59">
        <f t="shared" si="1"/>
        <v>4344</v>
      </c>
      <c r="J15" s="60">
        <v>188</v>
      </c>
      <c r="K15" s="59">
        <f t="shared" si="2"/>
        <v>4512</v>
      </c>
      <c r="L15" s="77"/>
    </row>
    <row r="16" ht="18" customHeight="1" spans="1:12">
      <c r="A16" s="61"/>
      <c r="B16" s="62"/>
      <c r="C16" s="57" t="s">
        <v>112</v>
      </c>
      <c r="D16" s="9">
        <v>4.5</v>
      </c>
      <c r="E16" s="9" t="s">
        <v>113</v>
      </c>
      <c r="F16" s="63">
        <v>2308</v>
      </c>
      <c r="G16" s="59">
        <f t="shared" si="0"/>
        <v>10386</v>
      </c>
      <c r="H16" s="60">
        <v>2611</v>
      </c>
      <c r="I16" s="59">
        <f t="shared" si="1"/>
        <v>11750</v>
      </c>
      <c r="J16" s="60">
        <v>2705</v>
      </c>
      <c r="K16" s="59">
        <f t="shared" si="2"/>
        <v>12173</v>
      </c>
      <c r="L16" s="77"/>
    </row>
    <row r="17" ht="18" customHeight="1" spans="1:12">
      <c r="A17" s="61"/>
      <c r="B17" s="62"/>
      <c r="C17" s="57" t="s">
        <v>114</v>
      </c>
      <c r="D17" s="9">
        <v>1</v>
      </c>
      <c r="E17" s="9" t="s">
        <v>115</v>
      </c>
      <c r="F17" s="63">
        <v>3086</v>
      </c>
      <c r="G17" s="59">
        <f t="shared" si="0"/>
        <v>3086</v>
      </c>
      <c r="H17" s="60">
        <v>3491</v>
      </c>
      <c r="I17" s="59">
        <f t="shared" si="1"/>
        <v>3491</v>
      </c>
      <c r="J17" s="60">
        <v>3617</v>
      </c>
      <c r="K17" s="59">
        <f t="shared" si="2"/>
        <v>3617</v>
      </c>
      <c r="L17" s="77"/>
    </row>
    <row r="18" ht="18" customHeight="1" spans="1:12">
      <c r="A18" s="61"/>
      <c r="B18" s="62"/>
      <c r="C18" s="57" t="s">
        <v>116</v>
      </c>
      <c r="D18" s="9">
        <v>1</v>
      </c>
      <c r="E18" s="9" t="s">
        <v>115</v>
      </c>
      <c r="F18" s="63">
        <v>2286</v>
      </c>
      <c r="G18" s="59">
        <f t="shared" si="0"/>
        <v>2286</v>
      </c>
      <c r="H18" s="60">
        <v>2586</v>
      </c>
      <c r="I18" s="59">
        <f t="shared" si="1"/>
        <v>2586</v>
      </c>
      <c r="J18" s="60">
        <v>2679</v>
      </c>
      <c r="K18" s="59">
        <f t="shared" si="2"/>
        <v>2679</v>
      </c>
      <c r="L18" s="77"/>
    </row>
    <row r="19" ht="18" customHeight="1" spans="1:12">
      <c r="A19" s="61"/>
      <c r="B19" s="62"/>
      <c r="C19" s="57" t="s">
        <v>117</v>
      </c>
      <c r="D19" s="9">
        <v>2</v>
      </c>
      <c r="E19" s="9" t="s">
        <v>115</v>
      </c>
      <c r="F19" s="63">
        <v>2297</v>
      </c>
      <c r="G19" s="59">
        <f t="shared" si="0"/>
        <v>4594</v>
      </c>
      <c r="H19" s="60">
        <v>2598</v>
      </c>
      <c r="I19" s="59">
        <f t="shared" si="1"/>
        <v>5196</v>
      </c>
      <c r="J19" s="60">
        <v>2691</v>
      </c>
      <c r="K19" s="59">
        <f t="shared" si="2"/>
        <v>5382</v>
      </c>
      <c r="L19" s="77"/>
    </row>
    <row r="20" ht="18" customHeight="1" spans="1:12">
      <c r="A20" s="61"/>
      <c r="B20" s="62"/>
      <c r="C20" s="64" t="s">
        <v>118</v>
      </c>
      <c r="D20" s="9">
        <v>2</v>
      </c>
      <c r="E20" s="9" t="s">
        <v>115</v>
      </c>
      <c r="F20" s="63">
        <v>3086</v>
      </c>
      <c r="G20" s="59">
        <f t="shared" si="0"/>
        <v>6172</v>
      </c>
      <c r="H20" s="60">
        <v>3491</v>
      </c>
      <c r="I20" s="59">
        <f t="shared" si="1"/>
        <v>6982</v>
      </c>
      <c r="J20" s="60">
        <v>3617</v>
      </c>
      <c r="K20" s="59">
        <f t="shared" si="2"/>
        <v>7234</v>
      </c>
      <c r="L20" s="78"/>
    </row>
    <row r="21" ht="18" customHeight="1" spans="1:12">
      <c r="A21" s="8" t="s">
        <v>119</v>
      </c>
      <c r="B21" s="8"/>
      <c r="C21" s="64" t="s">
        <v>120</v>
      </c>
      <c r="D21" s="9">
        <v>12</v>
      </c>
      <c r="E21" s="9" t="s">
        <v>115</v>
      </c>
      <c r="F21" s="63">
        <v>229</v>
      </c>
      <c r="G21" s="59">
        <f t="shared" si="0"/>
        <v>2748</v>
      </c>
      <c r="H21" s="60">
        <v>259</v>
      </c>
      <c r="I21" s="59">
        <f t="shared" si="1"/>
        <v>3108</v>
      </c>
      <c r="J21" s="60">
        <v>268</v>
      </c>
      <c r="K21" s="59">
        <f t="shared" si="2"/>
        <v>3216</v>
      </c>
      <c r="L21" s="76" t="s">
        <v>121</v>
      </c>
    </row>
    <row r="22" ht="18" customHeight="1" spans="1:12">
      <c r="A22" s="8"/>
      <c r="B22" s="8"/>
      <c r="C22" s="64" t="s">
        <v>122</v>
      </c>
      <c r="D22" s="9">
        <v>18</v>
      </c>
      <c r="E22" s="9" t="s">
        <v>115</v>
      </c>
      <c r="F22" s="63">
        <v>137</v>
      </c>
      <c r="G22" s="59">
        <f t="shared" si="0"/>
        <v>2466</v>
      </c>
      <c r="H22" s="60">
        <v>155</v>
      </c>
      <c r="I22" s="59">
        <f t="shared" si="1"/>
        <v>2790</v>
      </c>
      <c r="J22" s="60">
        <v>161</v>
      </c>
      <c r="K22" s="59">
        <f t="shared" si="2"/>
        <v>2898</v>
      </c>
      <c r="L22" s="77"/>
    </row>
    <row r="23" ht="18" customHeight="1" spans="1:12">
      <c r="A23" s="8"/>
      <c r="B23" s="8"/>
      <c r="C23" s="64" t="s">
        <v>123</v>
      </c>
      <c r="D23" s="9">
        <v>30</v>
      </c>
      <c r="E23" s="9" t="s">
        <v>115</v>
      </c>
      <c r="F23" s="63">
        <v>183</v>
      </c>
      <c r="G23" s="59">
        <f t="shared" si="0"/>
        <v>5490</v>
      </c>
      <c r="H23" s="60">
        <v>207</v>
      </c>
      <c r="I23" s="59">
        <f t="shared" si="1"/>
        <v>6210</v>
      </c>
      <c r="J23" s="60">
        <v>214</v>
      </c>
      <c r="K23" s="59">
        <f t="shared" si="2"/>
        <v>6420</v>
      </c>
      <c r="L23" s="77"/>
    </row>
    <row r="24" ht="18" customHeight="1" spans="1:12">
      <c r="A24" s="8"/>
      <c r="B24" s="8"/>
      <c r="C24" s="57" t="s">
        <v>124</v>
      </c>
      <c r="D24" s="9">
        <v>4</v>
      </c>
      <c r="E24" s="9" t="s">
        <v>115</v>
      </c>
      <c r="F24" s="63">
        <v>114</v>
      </c>
      <c r="G24" s="59">
        <f t="shared" si="0"/>
        <v>456</v>
      </c>
      <c r="H24" s="60">
        <v>129</v>
      </c>
      <c r="I24" s="59">
        <f t="shared" si="1"/>
        <v>516</v>
      </c>
      <c r="J24" s="60">
        <v>134</v>
      </c>
      <c r="K24" s="59">
        <f t="shared" si="2"/>
        <v>536</v>
      </c>
      <c r="L24" s="77"/>
    </row>
    <row r="25" ht="18" customHeight="1" spans="1:12">
      <c r="A25" s="8"/>
      <c r="B25" s="8"/>
      <c r="C25" s="57" t="s">
        <v>125</v>
      </c>
      <c r="D25" s="9">
        <v>79</v>
      </c>
      <c r="E25" s="9" t="s">
        <v>113</v>
      </c>
      <c r="F25" s="65">
        <v>46</v>
      </c>
      <c r="G25" s="59">
        <f t="shared" si="0"/>
        <v>3634</v>
      </c>
      <c r="H25" s="60">
        <v>52</v>
      </c>
      <c r="I25" s="59">
        <f t="shared" si="1"/>
        <v>4108</v>
      </c>
      <c r="J25" s="60">
        <v>54</v>
      </c>
      <c r="K25" s="59">
        <f t="shared" si="2"/>
        <v>4266</v>
      </c>
      <c r="L25" s="78"/>
    </row>
    <row r="26" ht="16.9" customHeight="1" spans="1:12">
      <c r="A26" s="9" t="s">
        <v>126</v>
      </c>
      <c r="B26" s="9"/>
      <c r="C26" s="9"/>
      <c r="D26" s="52" t="s">
        <v>127</v>
      </c>
      <c r="E26" s="66"/>
      <c r="F26" s="9" t="s">
        <v>128</v>
      </c>
      <c r="G26" s="59">
        <f>SUM((G6:G25))</f>
        <v>91466</v>
      </c>
      <c r="H26" s="15" t="s">
        <v>128</v>
      </c>
      <c r="I26" s="59">
        <f>SUM((I6:I25))</f>
        <v>103408</v>
      </c>
      <c r="J26" s="15" t="s">
        <v>128</v>
      </c>
      <c r="K26" s="59">
        <f>SUM((K6:K25))</f>
        <v>107118</v>
      </c>
      <c r="L26" s="79"/>
    </row>
    <row r="27" ht="97" customHeight="1" spans="1:12">
      <c r="A27" s="67" t="s">
        <v>129</v>
      </c>
      <c r="B27" s="68"/>
      <c r="C27" s="68"/>
      <c r="D27" s="68"/>
      <c r="E27" s="68"/>
      <c r="F27" s="68"/>
      <c r="G27" s="68"/>
      <c r="H27" s="68"/>
      <c r="I27" s="68"/>
      <c r="J27" s="68"/>
      <c r="K27" s="80"/>
      <c r="L27" s="68"/>
    </row>
  </sheetData>
  <mergeCells count="19">
    <mergeCell ref="A1:L1"/>
    <mergeCell ref="A2:L2"/>
    <mergeCell ref="A3:L3"/>
    <mergeCell ref="D4:E4"/>
    <mergeCell ref="F4:G4"/>
    <mergeCell ref="H4:I4"/>
    <mergeCell ref="J4:K4"/>
    <mergeCell ref="A26:C26"/>
    <mergeCell ref="D26:E26"/>
    <mergeCell ref="A27:L27"/>
    <mergeCell ref="A6:A20"/>
    <mergeCell ref="B6:B10"/>
    <mergeCell ref="B11:B20"/>
    <mergeCell ref="L4:L5"/>
    <mergeCell ref="L6:L10"/>
    <mergeCell ref="L11:L20"/>
    <mergeCell ref="L21:L25"/>
    <mergeCell ref="A4:C5"/>
    <mergeCell ref="A21:B25"/>
  </mergeCells>
  <printOptions horizontalCentered="1"/>
  <pageMargins left="0.159027777777778" right="0.159027777777778" top="0.159027777777778" bottom="0.159027777777778" header="0.239583333333333" footer="0.2"/>
  <pageSetup paperSize="9" firstPageNumber="4294963191" orientation="landscape" useFirstPageNumber="1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II26"/>
  <sheetViews>
    <sheetView tabSelected="1" view="pageBreakPreview" zoomScale="120" zoomScaleNormal="115" zoomScaleSheetLayoutView="120" workbookViewId="0">
      <selection activeCell="P12" sqref="P12"/>
    </sheetView>
  </sheetViews>
  <sheetFormatPr defaultColWidth="9" defaultRowHeight="15" customHeight="1"/>
  <cols>
    <col min="1" max="1" width="5.75" customWidth="1"/>
    <col min="2" max="2" width="9.725" customWidth="1"/>
    <col min="3" max="3" width="14.7166666666667" customWidth="1"/>
    <col min="4" max="4" width="7.35833333333333" customWidth="1"/>
    <col min="5" max="5" width="9.025" customWidth="1"/>
    <col min="6" max="6" width="11.9416666666667" customWidth="1"/>
    <col min="7" max="11" width="12.225" customWidth="1"/>
    <col min="12" max="12" width="12.625"/>
    <col min="14" max="14" width="9" hidden="1" customWidth="1"/>
  </cols>
  <sheetData>
    <row r="1" ht="20.1" customHeight="1" spans="1:243">
      <c r="A1" s="1" t="s">
        <v>130</v>
      </c>
      <c r="B1" s="1"/>
      <c r="C1" s="1"/>
      <c r="D1" s="1"/>
      <c r="E1" s="1"/>
      <c r="F1" s="1"/>
      <c r="G1" s="1"/>
      <c r="H1" s="1"/>
      <c r="I1" s="1"/>
      <c r="J1" s="1"/>
      <c r="K1" s="1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</row>
    <row r="2" ht="24" customHeight="1" spans="1:11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84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8.15" customHeight="1" spans="1:11">
      <c r="A4" s="4" t="s">
        <v>132</v>
      </c>
      <c r="B4" s="5"/>
      <c r="C4" s="5"/>
      <c r="D4" s="6" t="s">
        <v>86</v>
      </c>
      <c r="E4" s="6"/>
      <c r="F4" s="6" t="s">
        <v>87</v>
      </c>
      <c r="G4" s="6"/>
      <c r="H4" s="6" t="s">
        <v>88</v>
      </c>
      <c r="I4" s="6"/>
      <c r="J4" s="6" t="s">
        <v>89</v>
      </c>
      <c r="K4" s="36"/>
    </row>
    <row r="5" ht="28.15" customHeight="1" spans="1:14">
      <c r="A5" s="7"/>
      <c r="B5" s="8"/>
      <c r="C5" s="8"/>
      <c r="D5" s="9" t="s">
        <v>92</v>
      </c>
      <c r="E5" s="9" t="s">
        <v>91</v>
      </c>
      <c r="F5" s="10" t="s">
        <v>93</v>
      </c>
      <c r="G5" s="9" t="s">
        <v>94</v>
      </c>
      <c r="H5" s="10" t="s">
        <v>93</v>
      </c>
      <c r="I5" s="9" t="s">
        <v>94</v>
      </c>
      <c r="J5" s="10" t="s">
        <v>93</v>
      </c>
      <c r="K5" s="37" t="s">
        <v>94</v>
      </c>
      <c r="N5">
        <v>1.1566731016731</v>
      </c>
    </row>
    <row r="6" ht="30" customHeight="1" spans="1:14">
      <c r="A6" s="11" t="s">
        <v>133</v>
      </c>
      <c r="B6" s="12"/>
      <c r="C6" s="13" t="s">
        <v>134</v>
      </c>
      <c r="D6" s="9" t="s">
        <v>135</v>
      </c>
      <c r="E6" s="9">
        <v>308</v>
      </c>
      <c r="F6" s="14">
        <v>1379</v>
      </c>
      <c r="G6" s="15">
        <f>ROUND(E6*F6,0)</f>
        <v>424732</v>
      </c>
      <c r="H6" s="15">
        <v>1560</v>
      </c>
      <c r="I6" s="15">
        <f>ROUND(E6*H6,0)</f>
        <v>480480</v>
      </c>
      <c r="J6" s="15">
        <v>1616</v>
      </c>
      <c r="K6" s="38">
        <f>ROUND(J6*E6,0)</f>
        <v>497728</v>
      </c>
      <c r="N6">
        <v>1.13114544331755</v>
      </c>
    </row>
    <row r="7" ht="30" customHeight="1" spans="1:14">
      <c r="A7" s="11"/>
      <c r="B7" s="12"/>
      <c r="C7" s="13" t="s">
        <v>136</v>
      </c>
      <c r="D7" s="9" t="s">
        <v>135</v>
      </c>
      <c r="E7" s="9">
        <v>690</v>
      </c>
      <c r="F7" s="16">
        <v>308</v>
      </c>
      <c r="G7" s="15">
        <f>ROUND(E7*F7,0)</f>
        <v>212520</v>
      </c>
      <c r="H7" s="15">
        <v>348</v>
      </c>
      <c r="I7" s="15">
        <f>ROUND(E7*H7,0)</f>
        <v>240120</v>
      </c>
      <c r="J7" s="15">
        <v>361</v>
      </c>
      <c r="K7" s="38">
        <f>ROUND(J7*E7,0)</f>
        <v>249090</v>
      </c>
      <c r="N7">
        <v>1.03597285067873</v>
      </c>
    </row>
    <row r="8" ht="30" customHeight="1" spans="1:11">
      <c r="A8" s="11"/>
      <c r="B8" s="12"/>
      <c r="C8" s="13" t="s">
        <v>137</v>
      </c>
      <c r="D8" s="9" t="s">
        <v>101</v>
      </c>
      <c r="E8" s="9">
        <v>5500</v>
      </c>
      <c r="F8" s="17">
        <v>39</v>
      </c>
      <c r="G8" s="18">
        <f>ROUND(E8*F8,0)</f>
        <v>214500</v>
      </c>
      <c r="H8" s="18">
        <v>44</v>
      </c>
      <c r="I8" s="18">
        <f>ROUND(E8*H8,0)</f>
        <v>242000</v>
      </c>
      <c r="J8" s="18">
        <v>46</v>
      </c>
      <c r="K8" s="39">
        <f>ROUND(J8*E8,0)</f>
        <v>253000</v>
      </c>
    </row>
    <row r="9" ht="30" customHeight="1" spans="1:11">
      <c r="A9" s="11"/>
      <c r="B9" s="12"/>
      <c r="C9" s="13" t="s">
        <v>138</v>
      </c>
      <c r="D9" s="9" t="s">
        <v>101</v>
      </c>
      <c r="E9" s="9">
        <v>4500</v>
      </c>
      <c r="F9" s="16">
        <v>24</v>
      </c>
      <c r="G9" s="15">
        <f>ROUND(E9*F9,0)</f>
        <v>108000</v>
      </c>
      <c r="H9" s="15">
        <v>27</v>
      </c>
      <c r="I9" s="15">
        <f>ROUND(E9*H9,0)</f>
        <v>121500</v>
      </c>
      <c r="J9" s="15">
        <v>28</v>
      </c>
      <c r="K9" s="38">
        <f>ROUND(J9*E9,0)</f>
        <v>126000</v>
      </c>
    </row>
    <row r="10" ht="30" customHeight="1" spans="1:11">
      <c r="A10" s="11"/>
      <c r="B10" s="12"/>
      <c r="C10" s="19" t="s">
        <v>139</v>
      </c>
      <c r="D10" s="9" t="s">
        <v>101</v>
      </c>
      <c r="E10" s="9">
        <v>10000</v>
      </c>
      <c r="F10" s="20">
        <v>11</v>
      </c>
      <c r="G10" s="15">
        <f>ROUND(E10*F10,0)</f>
        <v>110000</v>
      </c>
      <c r="H10" s="15">
        <v>12</v>
      </c>
      <c r="I10" s="15">
        <f>ROUND(E10*H10,0)</f>
        <v>120000</v>
      </c>
      <c r="J10" s="15">
        <v>12</v>
      </c>
      <c r="K10" s="38">
        <f>ROUND(J10*E10,0)</f>
        <v>120000</v>
      </c>
    </row>
    <row r="11" ht="30" customHeight="1" spans="1:243">
      <c r="A11" s="21" t="s">
        <v>126</v>
      </c>
      <c r="B11" s="22"/>
      <c r="C11" s="22"/>
      <c r="D11" s="22" t="s">
        <v>127</v>
      </c>
      <c r="E11" s="22"/>
      <c r="F11" s="22" t="s">
        <v>128</v>
      </c>
      <c r="G11" s="23">
        <f>SUM((G6:G10))</f>
        <v>1069752</v>
      </c>
      <c r="H11" s="23" t="s">
        <v>128</v>
      </c>
      <c r="I11" s="23">
        <f>SUM((I6:I10))</f>
        <v>1204100</v>
      </c>
      <c r="J11" s="23" t="s">
        <v>128</v>
      </c>
      <c r="K11" s="40">
        <f>SUM(K6:K10)</f>
        <v>1245818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</row>
    <row r="12" ht="21" customHeight="1" spans="1:11">
      <c r="A12" s="24" t="s">
        <v>140</v>
      </c>
      <c r="B12" s="25" t="s">
        <v>141</v>
      </c>
      <c r="C12" s="25"/>
      <c r="D12" s="25"/>
      <c r="E12" s="25"/>
      <c r="F12" s="25"/>
      <c r="G12" s="25"/>
      <c r="H12" s="25"/>
      <c r="I12" s="25"/>
      <c r="J12" s="41"/>
      <c r="K12" s="42"/>
    </row>
    <row r="13" ht="21" customHeight="1" spans="1:11">
      <c r="A13" s="26"/>
      <c r="B13" s="27" t="s">
        <v>142</v>
      </c>
      <c r="C13" s="27"/>
      <c r="D13" s="27"/>
      <c r="E13" s="27" t="s">
        <v>143</v>
      </c>
      <c r="F13" s="27"/>
      <c r="G13" s="28" t="s">
        <v>144</v>
      </c>
      <c r="H13" s="28"/>
      <c r="I13" s="28"/>
      <c r="J13" s="28" t="s">
        <v>145</v>
      </c>
      <c r="K13" s="43"/>
    </row>
    <row r="14" ht="21" customHeight="1" spans="1:11">
      <c r="A14" s="26"/>
      <c r="B14" s="27" t="s">
        <v>146</v>
      </c>
      <c r="C14" s="27"/>
      <c r="D14" s="27"/>
      <c r="E14" s="27" t="s">
        <v>147</v>
      </c>
      <c r="F14" s="27"/>
      <c r="G14" s="28" t="s">
        <v>148</v>
      </c>
      <c r="H14" s="28"/>
      <c r="I14" s="28"/>
      <c r="J14" s="28" t="s">
        <v>149</v>
      </c>
      <c r="K14" s="43"/>
    </row>
    <row r="15" ht="21" customHeight="1" spans="1:11">
      <c r="A15" s="26"/>
      <c r="B15" s="27" t="s">
        <v>150</v>
      </c>
      <c r="C15" s="27"/>
      <c r="D15" s="27"/>
      <c r="E15" s="27" t="s">
        <v>151</v>
      </c>
      <c r="F15" s="27"/>
      <c r="G15" s="28"/>
      <c r="H15" s="28"/>
      <c r="I15" s="28"/>
      <c r="J15" s="28"/>
      <c r="K15" s="43"/>
    </row>
    <row r="16" ht="21" customHeight="1" spans="1:11">
      <c r="A16" s="26"/>
      <c r="B16" s="27" t="s">
        <v>152</v>
      </c>
      <c r="C16" s="27"/>
      <c r="D16" s="27"/>
      <c r="E16" s="27"/>
      <c r="F16" s="27"/>
      <c r="G16" s="28"/>
      <c r="H16" s="28"/>
      <c r="I16" s="28"/>
      <c r="J16" s="44"/>
      <c r="K16" s="43"/>
    </row>
    <row r="17" ht="21" customHeight="1" spans="1:17">
      <c r="A17" s="26"/>
      <c r="B17" s="27" t="s">
        <v>153</v>
      </c>
      <c r="C17" s="27"/>
      <c r="D17" s="27"/>
      <c r="E17" s="29"/>
      <c r="F17" s="27" t="s">
        <v>154</v>
      </c>
      <c r="G17" s="28" t="s">
        <v>155</v>
      </c>
      <c r="H17" s="30"/>
      <c r="I17" s="30"/>
      <c r="J17" s="30" t="s">
        <v>156</v>
      </c>
      <c r="K17" s="45"/>
      <c r="L17" s="46"/>
      <c r="M17" s="46"/>
      <c r="N17" s="46"/>
      <c r="O17" s="46"/>
      <c r="P17" s="46"/>
      <c r="Q17" s="46"/>
    </row>
    <row r="18" ht="21" customHeight="1" spans="1:17">
      <c r="A18" s="26"/>
      <c r="B18" s="27" t="s">
        <v>157</v>
      </c>
      <c r="C18" s="27"/>
      <c r="D18" s="27"/>
      <c r="E18" s="29"/>
      <c r="F18" s="27" t="s">
        <v>158</v>
      </c>
      <c r="G18" s="28" t="s">
        <v>159</v>
      </c>
      <c r="H18" s="28"/>
      <c r="I18" s="28"/>
      <c r="J18" s="28" t="s">
        <v>160</v>
      </c>
      <c r="K18" s="43"/>
      <c r="L18" s="46"/>
      <c r="M18" s="46"/>
      <c r="N18" s="46"/>
      <c r="O18" s="46"/>
      <c r="P18" s="46"/>
      <c r="Q18" s="46"/>
    </row>
    <row r="19" ht="21" customHeight="1" spans="1:17">
      <c r="A19" s="26"/>
      <c r="B19" s="27" t="s">
        <v>161</v>
      </c>
      <c r="C19" s="27"/>
      <c r="D19" s="27"/>
      <c r="E19" s="27"/>
      <c r="F19" s="27" t="s">
        <v>162</v>
      </c>
      <c r="G19" s="28" t="s">
        <v>163</v>
      </c>
      <c r="H19" s="28"/>
      <c r="I19" s="28"/>
      <c r="J19" s="28" t="s">
        <v>164</v>
      </c>
      <c r="K19" s="43"/>
      <c r="L19" s="46"/>
      <c r="M19" s="46"/>
      <c r="N19" s="46"/>
      <c r="O19" s="46"/>
      <c r="P19" s="46"/>
      <c r="Q19" s="46"/>
    </row>
    <row r="20" ht="21" customHeight="1" spans="1:11">
      <c r="A20" s="26"/>
      <c r="B20" s="27" t="s">
        <v>165</v>
      </c>
      <c r="C20" s="27"/>
      <c r="D20" s="27"/>
      <c r="E20" s="27"/>
      <c r="F20" s="27" t="s">
        <v>166</v>
      </c>
      <c r="G20" s="31"/>
      <c r="H20" s="31"/>
      <c r="I20" s="31"/>
      <c r="J20" s="47"/>
      <c r="K20" s="43"/>
    </row>
    <row r="21" ht="21" customHeight="1" spans="1:11">
      <c r="A21" s="26"/>
      <c r="B21" s="27" t="s">
        <v>167</v>
      </c>
      <c r="C21" s="27"/>
      <c r="D21" s="27"/>
      <c r="E21" s="27"/>
      <c r="F21" s="27"/>
      <c r="G21" s="27"/>
      <c r="H21" s="27"/>
      <c r="I21" s="27"/>
      <c r="J21" s="34"/>
      <c r="K21" s="43"/>
    </row>
    <row r="22" ht="21" customHeight="1" spans="1:11">
      <c r="A22" s="26"/>
      <c r="B22" s="27" t="s">
        <v>168</v>
      </c>
      <c r="C22" s="27"/>
      <c r="D22" s="27"/>
      <c r="E22" s="27"/>
      <c r="F22" s="27"/>
      <c r="G22" s="27"/>
      <c r="H22" s="27"/>
      <c r="I22" s="27"/>
      <c r="J22" s="34"/>
      <c r="K22" s="43"/>
    </row>
    <row r="23" ht="21" customHeight="1" spans="1:11">
      <c r="A23" s="32"/>
      <c r="B23" s="33" t="s">
        <v>169</v>
      </c>
      <c r="C23" s="33"/>
      <c r="D23" s="33"/>
      <c r="E23" s="33"/>
      <c r="F23" s="33"/>
      <c r="G23" s="33"/>
      <c r="H23" s="33"/>
      <c r="I23" s="33"/>
      <c r="J23" s="48"/>
      <c r="K23" s="49"/>
    </row>
    <row r="24" ht="14.25" spans="1:9">
      <c r="A24" s="34"/>
      <c r="B24" s="34"/>
      <c r="C24" s="34"/>
      <c r="D24" s="34"/>
      <c r="E24" s="34"/>
      <c r="F24" s="34"/>
      <c r="G24" s="34"/>
      <c r="H24" s="34"/>
      <c r="I24" s="34"/>
    </row>
    <row r="25" ht="14.25" spans="1:9">
      <c r="A25" s="34"/>
      <c r="B25" s="34"/>
      <c r="C25" s="34"/>
      <c r="D25" s="34"/>
      <c r="E25" s="34"/>
      <c r="F25" s="34"/>
      <c r="G25" s="34"/>
      <c r="H25" s="34"/>
      <c r="I25" s="34"/>
    </row>
    <row r="26" ht="14.25" spans="1:9">
      <c r="A26" s="34"/>
      <c r="B26" s="34"/>
      <c r="C26" s="34"/>
      <c r="D26" s="34"/>
      <c r="E26" s="34"/>
      <c r="F26" s="34"/>
      <c r="G26" s="34"/>
      <c r="H26" s="34"/>
      <c r="I26" s="34"/>
    </row>
  </sheetData>
  <mergeCells count="11">
    <mergeCell ref="A1:K1"/>
    <mergeCell ref="A2:K2"/>
    <mergeCell ref="A3:K3"/>
    <mergeCell ref="D4:E4"/>
    <mergeCell ref="F4:G4"/>
    <mergeCell ref="H4:I4"/>
    <mergeCell ref="J4:K4"/>
    <mergeCell ref="A11:C11"/>
    <mergeCell ref="D11:E11"/>
    <mergeCell ref="A4:C5"/>
    <mergeCell ref="A6:B10"/>
  </mergeCells>
  <printOptions horizontalCentered="1"/>
  <pageMargins left="0.159027777777778" right="0.159027777777778" top="0.2" bottom="0.2" header="0.159027777777778" footer="0.2"/>
  <pageSetup paperSize="9" firstPageNumber="4294963191" orientation="landscape" useFirstPageNumber="1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附件一</vt:lpstr>
      <vt:lpstr>惠州市2016-2018年土地增值税扣除项目金额标准</vt:lpstr>
      <vt:lpstr>户内装修综合指标细目组成</vt:lpstr>
      <vt:lpstr>园林绿化工程综合指标细目组成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袁传超</dc:creator>
  <cp:lastModifiedBy>杨智淳</cp:lastModifiedBy>
  <dcterms:created xsi:type="dcterms:W3CDTF">2015-09-10T00:39:00Z</dcterms:created>
  <cp:lastPrinted>2019-03-28T04:40:00Z</cp:lastPrinted>
  <dcterms:modified xsi:type="dcterms:W3CDTF">2019-10-31T03:19:00Z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2052-11.8.2.8605</vt:lpwstr>
  </property>
  <property fmtid="{D5CDD505-2E9C-101B-9397-08002B2CF9AE}" pid="3" name="KSORubyTemplateID">
    <vt:lpwstr>11</vt:lpwstr>
  </property>
</Properties>
</file>